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drawings/drawing1.xml" ContentType="application/vnd.openxmlformats-officedocument.drawing+xml"/>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drawings/drawing2.xml" ContentType="application/vnd.openxmlformats-officedocument.drawing+xml"/>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ustomProperty22.bin" ContentType="application/vnd.openxmlformats-officedocument.spreadsheetml.customProperty"/>
  <Override PartName="/xl/customProperty23.bin" ContentType="application/vnd.openxmlformats-officedocument.spreadsheetml.customProperty"/>
  <Override PartName="/xl/customProperty24.bin" ContentType="application/vnd.openxmlformats-officedocument.spreadsheetml.customProperty"/>
  <Override PartName="/xl/customProperty25.bin" ContentType="application/vnd.openxmlformats-officedocument.spreadsheetml.customProperty"/>
  <Override PartName="/xl/customProperty26.bin" ContentType="application/vnd.openxmlformats-officedocument.spreadsheetml.customProperty"/>
  <Override PartName="/xl/customProperty27.bin" ContentType="application/vnd.openxmlformats-officedocument.spreadsheetml.customProperty"/>
  <Override PartName="/xl/customProperty28.bin" ContentType="application/vnd.openxmlformats-officedocument.spreadsheetml.customProperty"/>
  <Override PartName="/xl/customProperty29.bin" ContentType="application/vnd.openxmlformats-officedocument.spreadsheetml.customProperty"/>
  <Override PartName="/xl/customProperty30.bin" ContentType="application/vnd.openxmlformats-officedocument.spreadsheetml.customProperty"/>
  <Override PartName="/xl/customProperty31.bin" ContentType="application/vnd.openxmlformats-officedocument.spreadsheetml.customProperty"/>
  <Override PartName="/xl/customProperty32.bin" ContentType="application/vnd.openxmlformats-officedocument.spreadsheetml.customProperty"/>
  <Override PartName="/xl/customProperty33.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8_{22A80DCB-E83F-4193-8296-0B0936D5C087}" xr6:coauthVersionLast="47" xr6:coauthVersionMax="47" xr10:uidLastSave="{00000000-0000-0000-0000-000000000000}"/>
  <bookViews>
    <workbookView xWindow="-120" yWindow="-120" windowWidth="29040" windowHeight="15720" tabRatio="778" xr2:uid="{024301E3-6624-45B5-9B39-C6692AEB3B61}"/>
  </bookViews>
  <sheets>
    <sheet name="Table of Contents" sheetId="1" r:id="rId1"/>
    <sheet name="Exhibit A" sheetId="2" r:id="rId2"/>
    <sheet name="Exhibit A Supplemental" sheetId="3" r:id="rId3"/>
    <sheet name="Exhibit B" sheetId="4" r:id="rId4"/>
    <sheet name="Exhibit C" sheetId="5" r:id="rId5"/>
    <sheet name="Exhibit D General" sheetId="6" r:id="rId6"/>
    <sheet name="Exhibit D Special" sheetId="7" r:id="rId7"/>
    <sheet name="Exhibit D Special State" sheetId="8" r:id="rId8"/>
    <sheet name="Exhibit D Special Federal" sheetId="9" r:id="rId9"/>
    <sheet name="Exhibit D Debt" sheetId="10" r:id="rId10"/>
    <sheet name="Exhibit D Capital" sheetId="11" r:id="rId11"/>
    <sheet name="Exhibit D Capital State" sheetId="12" r:id="rId12"/>
    <sheet name="Exhibit D Capital Federal" sheetId="13" r:id="rId13"/>
    <sheet name="Footnotes 1 - 8" sheetId="14" r:id="rId14"/>
    <sheet name="Footnote 9" sheetId="15" r:id="rId15"/>
    <sheet name="Footnote 10" sheetId="16" r:id="rId16"/>
    <sheet name="Footnote 11" sheetId="17" r:id="rId17"/>
    <sheet name="Footnote 12" sheetId="18" r:id="rId18"/>
    <sheet name="Footnote 13" sheetId="19" r:id="rId19"/>
    <sheet name="Footnote 14" sheetId="20" r:id="rId20"/>
    <sheet name="Exhibit A-1" sheetId="21" r:id="rId21"/>
    <sheet name="Exhibit A-2 State" sheetId="22" r:id="rId22"/>
    <sheet name="Exhibit A-2 Federal" sheetId="23" r:id="rId23"/>
    <sheet name="Exhibit A-2 Summary" sheetId="24" r:id="rId24"/>
    <sheet name="Exhibit A-3" sheetId="25" r:id="rId25"/>
    <sheet name="Exhibit A-4 " sheetId="26" r:id="rId26"/>
    <sheet name="Exhibit A-4  State - Federal" sheetId="27" r:id="rId27"/>
    <sheet name="Exhibit B-1" sheetId="28" r:id="rId28"/>
    <sheet name="Exhibit B-2" sheetId="29" r:id="rId29"/>
    <sheet name="Exhibit C-1" sheetId="30" r:id="rId30"/>
    <sheet name="Exhibit C-2" sheetId="31" r:id="rId31"/>
    <sheet name="Exhibit C-3" sheetId="32" r:id="rId32"/>
    <sheet name="Exhibit C-4" sheetId="33" r:id="rId33"/>
  </sheets>
  <definedNames>
    <definedName name="_1EXHIBIT_A" localSheetId="2">'Exhibit A Supplemental'!$A$3:$K$48</definedName>
    <definedName name="_1EXHIBIT_A">'Exhibit A'!$A$3:$M$50</definedName>
    <definedName name="_1EXHIBIT_C">'Exhibit C'!$A$3:$L$32</definedName>
    <definedName name="_xlnm._FilterDatabase" localSheetId="22" hidden="1">'Exhibit A-2 Federal'!$S$51:$S$52</definedName>
    <definedName name="_xlnm._FilterDatabase" localSheetId="23" hidden="1">'Exhibit A-2 Summary'!$K$56:$K$57</definedName>
    <definedName name="Exh_B_2_print">'Exhibit B-2'!$A$3:$W$50</definedName>
    <definedName name="Exh_C">'Exhibit C'!$A$3:$L$32</definedName>
    <definedName name="Exh_C_1_print">'Exhibit C-1'!$A$3:$U$50</definedName>
    <definedName name="Exh_C_2_print">'Exhibit C-2'!$A$3:$K$32</definedName>
    <definedName name="EXHIBIT_A3">'Exhibit A-3'!$B$3:$T$54</definedName>
    <definedName name="ExhibitB">'Exhibit B'!$A$3:$L$40</definedName>
    <definedName name="Page_1" localSheetId="24">'Exhibit A-3'!$B$3:$K$56</definedName>
    <definedName name="Page_1" localSheetId="25">'Exhibit A-4 '!$A$3:$O$54</definedName>
    <definedName name="Page_1" localSheetId="26">'Exhibit A-4  State - Federal'!$A$3:$B$54</definedName>
    <definedName name="Page_1">'Exhibit A-1'!$A$3:$M$62</definedName>
    <definedName name="Page_2" localSheetId="24">'Exhibit A-3'!$L$3:$S$56</definedName>
    <definedName name="Page_2" localSheetId="25">'Exhibit A-4 '!$P$3:$AC$54</definedName>
    <definedName name="Page_2" localSheetId="26">'Exhibit A-4  State - Federal'!#REF!</definedName>
    <definedName name="Page_2">'Exhibit A-1'!$N$3:$Y$62</definedName>
    <definedName name="Page_3" localSheetId="25">'Exhibit A-4 '!$AD$3:$AM$54</definedName>
    <definedName name="Page_3" localSheetId="26">'Exhibit A-4  State - Federal'!#REF!</definedName>
    <definedName name="Page_3" localSheetId="16">#REF!</definedName>
    <definedName name="Page_3" localSheetId="17">#REF!</definedName>
    <definedName name="Page_3" localSheetId="18">#REF!</definedName>
    <definedName name="Page_3" localSheetId="19">#REF!</definedName>
    <definedName name="Page_3">#REF!</definedName>
    <definedName name="Page_4" localSheetId="25">'Exhibit A-4 '!$AN$3:$AW$54</definedName>
    <definedName name="Page_4" localSheetId="26">'Exhibit A-4  State - Federal'!#REF!</definedName>
    <definedName name="Page_4" localSheetId="16">#REF!</definedName>
    <definedName name="Page_4" localSheetId="17">#REF!</definedName>
    <definedName name="Page_4" localSheetId="18">#REF!</definedName>
    <definedName name="Page_4" localSheetId="19">#REF!</definedName>
    <definedName name="Page_4">#REF!</definedName>
    <definedName name="Page_5" localSheetId="25">'Exhibit A-4 '!$AX$3:$BE$54</definedName>
    <definedName name="Page_5" localSheetId="26">'Exhibit A-4  State - Federal'!#REF!</definedName>
    <definedName name="Page_5" localSheetId="16">#REF!</definedName>
    <definedName name="Page_5" localSheetId="17">#REF!</definedName>
    <definedName name="Page_5" localSheetId="18">#REF!</definedName>
    <definedName name="Page_5" localSheetId="19">#REF!</definedName>
    <definedName name="Page_5">#REF!</definedName>
    <definedName name="Page_6" localSheetId="25">'Exhibit A-4 '!$BF$3:$BQ$54</definedName>
    <definedName name="Page_6" localSheetId="26">'Exhibit A-4  State - Federal'!#REF!</definedName>
    <definedName name="Page_6" localSheetId="16">#REF!</definedName>
    <definedName name="Page_6" localSheetId="17">#REF!</definedName>
    <definedName name="Page_6" localSheetId="18">#REF!</definedName>
    <definedName name="Page_6" localSheetId="19">#REF!</definedName>
    <definedName name="Page_6">#REF!</definedName>
    <definedName name="Page_7" localSheetId="25">'Exhibit A-4 '!$BR$3:$BX$54</definedName>
    <definedName name="Page_7" localSheetId="26">'Exhibit A-4  State - Federal'!#REF!</definedName>
    <definedName name="Page_7" localSheetId="16">#REF!</definedName>
    <definedName name="Page_7" localSheetId="17">#REF!</definedName>
    <definedName name="Page_7" localSheetId="18">#REF!</definedName>
    <definedName name="Page_7" localSheetId="19">#REF!</definedName>
    <definedName name="Page_7">#REF!</definedName>
    <definedName name="Page_8" localSheetId="25">'Exhibit A-4 '!#REF!</definedName>
    <definedName name="Page_8" localSheetId="26">'Exhibit A-4  State - Federal'!$C$3:$I$54</definedName>
    <definedName name="Page_8" localSheetId="16">#REF!</definedName>
    <definedName name="Page_8" localSheetId="17">#REF!</definedName>
    <definedName name="Page_8" localSheetId="18">#REF!</definedName>
    <definedName name="Page_8" localSheetId="19">#REF!</definedName>
    <definedName name="Page_8">#REF!</definedName>
    <definedName name="PAGE1" localSheetId="22">'Exhibit A-2 Federal'!$A$3:$I$54</definedName>
    <definedName name="Page1" localSheetId="28">'Exhibit B-2'!$A$3:$W$51</definedName>
    <definedName name="Page1" localSheetId="32">'Exhibit C-4'!$A$14:$I$59</definedName>
    <definedName name="page1" localSheetId="0">'Table of Contents'!$A$6:$J$50</definedName>
    <definedName name="PAGE1">'Exhibit A-2 State'!$B$3:$N$57</definedName>
    <definedName name="PAGE10" localSheetId="22">'Exhibit A-2 Federal'!$J$3:$O$54</definedName>
    <definedName name="PAGE10">'Exhibit A-2 State'!$DH$3:$DS$57</definedName>
    <definedName name="PAGE11">'Exhibit A-2 Federal'!$J$3:$T$54</definedName>
    <definedName name="Page2" localSheetId="32">'Exhibit C-4'!$A$20:$I$151</definedName>
    <definedName name="PAGE2">'Exhibit A-2 State'!$O$3:$AA$57</definedName>
    <definedName name="Page3" localSheetId="32">'Exhibit C-4'!$A$63:$I$151</definedName>
    <definedName name="PAGE3">'Exhibit A-2 State'!$AB$3:$AO$57</definedName>
    <definedName name="PAGE4" localSheetId="22">'Exhibit A-2 Federal'!$C$3:$I$54</definedName>
    <definedName name="PAGE4">'Exhibit A-2 State'!$AP$3:$CG$57</definedName>
    <definedName name="Page5" localSheetId="32">'Exhibit C-4'!$A$145:$I$168</definedName>
    <definedName name="PAGE5">'Exhibit A-2 State'!$AX$3:$BK$57</definedName>
    <definedName name="Page6" localSheetId="32">'Exhibit C-4'!$A$171:$I$178</definedName>
    <definedName name="PAGE6">'Exhibit A-2 State'!$BL$3:$CA$57</definedName>
    <definedName name="Page7" localSheetId="32">'Exhibit C-4'!$A$218:$I$294</definedName>
    <definedName name="PAGE7">'Exhibit A-2 State'!$CB$3:$CO$57</definedName>
    <definedName name="PAGE8">'Exhibit A-2 State'!$CP$3:$CW$57</definedName>
    <definedName name="PAGE9">'Exhibit A-2 State'!$CZ$3:$DI$57</definedName>
    <definedName name="PG1NEW">'Exhibit A-3'!$A$3:$K$56</definedName>
    <definedName name="_xlnm.Print_Area" localSheetId="1">'Exhibit A'!$A$3:$M$51</definedName>
    <definedName name="_xlnm.Print_Area" localSheetId="2">'Exhibit A Supplemental'!$A$3:$K$49</definedName>
    <definedName name="_xlnm.Print_Area" localSheetId="20">'Exhibit A-1'!$A$3:$Y$60</definedName>
    <definedName name="_xlnm.Print_Area" localSheetId="22">'Exhibit A-2 Federal'!$A$3:$T$54</definedName>
    <definedName name="_xlnm.Print_Area" localSheetId="21">'Exhibit A-2 State'!$A$3:$DS$58</definedName>
    <definedName name="_xlnm.Print_Area" localSheetId="23">'Exhibit A-2 Summary'!$A$3:$M$64</definedName>
    <definedName name="_xlnm.Print_Area" localSheetId="24">'Exhibit A-3'!$A$3:$S$56</definedName>
    <definedName name="_xlnm.Print_Area" localSheetId="25">'Exhibit A-4 '!$A$3:$BY$55</definedName>
    <definedName name="_xlnm.Print_Area" localSheetId="26">'Exhibit A-4  State - Federal'!$A$3:$I$56</definedName>
    <definedName name="_xlnm.Print_Area" localSheetId="3">'Exhibit B'!$A$3:$M$46</definedName>
    <definedName name="_xlnm.Print_Area" localSheetId="27">'Exhibit B-1'!$A$3:$W$48</definedName>
    <definedName name="_xlnm.Print_Area" localSheetId="28">'Exhibit B-2'!$A$3:$X$58</definedName>
    <definedName name="_xlnm.Print_Area" localSheetId="4">'Exhibit C'!$A$3:$L$38</definedName>
    <definedName name="_xlnm.Print_Area" localSheetId="29">'Exhibit C-1'!$A$2:$J$41</definedName>
    <definedName name="_xlnm.Print_Area" localSheetId="30">'Exhibit C-2'!$A$3:$L$35</definedName>
    <definedName name="_xlnm.Print_Area" localSheetId="31">'Exhibit C-3'!$A$3:$M$38</definedName>
    <definedName name="_xlnm.Print_Area" localSheetId="32">'Exhibit C-4'!$A$10:$I$301</definedName>
    <definedName name="_xlnm.Print_Area" localSheetId="10">'Exhibit D Capital'!$A$3:$K$50</definedName>
    <definedName name="_xlnm.Print_Area" localSheetId="12">'Exhibit D Capital Federal'!$A$3:$K$47</definedName>
    <definedName name="_xlnm.Print_Area" localSheetId="11">'Exhibit D Capital State'!$A$3:$K$50</definedName>
    <definedName name="_xlnm.Print_Area" localSheetId="9">'Exhibit D Debt'!$A$3:$L$41</definedName>
    <definedName name="_xlnm.Print_Area" localSheetId="5">'Exhibit D General'!$A$3:$L$48</definedName>
    <definedName name="_xlnm.Print_Area" localSheetId="6">'Exhibit D Special'!$A$3:$O$43</definedName>
    <definedName name="_xlnm.Print_Area" localSheetId="8">'Exhibit D Special Federal'!$A$3:$K$40</definedName>
    <definedName name="_xlnm.Print_Area" localSheetId="7">'Exhibit D Special State'!$A$3:$K$43</definedName>
    <definedName name="_xlnm.Print_Area" localSheetId="15">'Footnote 10'!$A$3:$AD$47</definedName>
    <definedName name="_xlnm.Print_Area" localSheetId="16">'Footnote 11'!$A$3:$AE$44</definedName>
    <definedName name="_xlnm.Print_Area" localSheetId="17">'Footnote 12'!$A$3:$AE$45</definedName>
    <definedName name="_xlnm.Print_Area" localSheetId="18">'Footnote 13'!$A$3:$AE$47</definedName>
    <definedName name="_xlnm.Print_Area" localSheetId="19">'Footnote 14'!$A$3:$AE$43</definedName>
    <definedName name="_xlnm.Print_Area" localSheetId="14">'Footnote 9'!$A$3:$AD$57</definedName>
    <definedName name="_xlnm.Print_Area" localSheetId="13">'Footnotes 1 - 8'!$A$2:$CO$51</definedName>
    <definedName name="_xlnm.Print_Area" localSheetId="0">'Table of Contents'!$A$1:$J$50</definedName>
    <definedName name="_xlnm.Print_Area">'Exhibit A'!$A$3:$M$50</definedName>
    <definedName name="_xlnm.Print_Titles" localSheetId="20">'Exhibit A-1'!$A:$A</definedName>
    <definedName name="_xlnm.Print_Titles" localSheetId="22">'Exhibit A-2 Federal'!$A:$A</definedName>
    <definedName name="_xlnm.Print_Titles" localSheetId="21">'Exhibit A-2 State'!$A:$A</definedName>
    <definedName name="_xlnm.Print_Titles" localSheetId="24">'Exhibit A-3'!$A:$A</definedName>
    <definedName name="_xlnm.Print_Titles" localSheetId="25">'Exhibit A-4 '!$A:$A</definedName>
    <definedName name="_xlnm.Print_Titles" localSheetId="26">'Exhibit A-4  State - Federal'!$A:$A</definedName>
    <definedName name="_xlnm.Print_Titles" localSheetId="27">'Exhibit B-1'!$A:$A</definedName>
    <definedName name="_xlnm.Print_Titles" localSheetId="32">'Exhibit C-4'!$7:$9</definedName>
    <definedName name="Z_465D7A22_EB3E_481C_9D8B_D48F27B2C645_.wvu.Cols" localSheetId="21" hidden="1">'Exhibit A-2 State'!#REF!,'Exhibit A-2 State'!#REF!</definedName>
    <definedName name="Z_465D7A22_EB3E_481C_9D8B_D48F27B2C645_.wvu.PrintArea" localSheetId="21" hidden="1">'Exhibit A-2 State'!$A$3:$DS$57</definedName>
    <definedName name="Z_465D7A22_EB3E_481C_9D8B_D48F27B2C645_.wvu.PrintTitles" localSheetId="21" hidden="1">'Exhibit A-2 State'!$A:$A</definedName>
    <definedName name="Z_5289DA54_76AB_451A_8C59_53032360E3B9_.wvu.PrintArea" localSheetId="16" hidden="1">'Footnote 11'!$A$3:$AE$29</definedName>
    <definedName name="Z_5289DA54_76AB_451A_8C59_53032360E3B9_.wvu.PrintArea" localSheetId="17" hidden="1">'Footnote 12'!$A$3:$AE$30</definedName>
    <definedName name="Z_5289DA54_76AB_451A_8C59_53032360E3B9_.wvu.PrintArea" localSheetId="18" hidden="1">'Footnote 13'!$A$3:$AE$30</definedName>
    <definedName name="Z_5289DA54_76AB_451A_8C59_53032360E3B9_.wvu.PrintArea" localSheetId="19" hidden="1">'Footnote 14'!$A$3:$AE$28</definedName>
    <definedName name="Z_93C02C7C_EE13_4856_969D_8A89F6465FBC_.wvu.PrintArea" localSheetId="25" hidden="1">'Exhibit A-4 '!#REF!</definedName>
    <definedName name="Z_93C02C7C_EE13_4856_969D_8A89F6465FBC_.wvu.PrintArea" localSheetId="26" hidden="1">'Exhibit A-4  State - Federal'!$C$3:$I$54</definedName>
    <definedName name="Z_9D56F23E_73D9_4511_9CB0_00394317666E_.wvu.Cols" localSheetId="21" hidden="1">'Exhibit A-2 State'!#REF!,'Exhibit A-2 State'!#REF!</definedName>
    <definedName name="Z_9D56F23E_73D9_4511_9CB0_00394317666E_.wvu.PrintArea" localSheetId="21" hidden="1">'Exhibit A-2 State'!$A$3:$DS$57</definedName>
    <definedName name="Z_9D56F23E_73D9_4511_9CB0_00394317666E_.wvu.PrintTitles" localSheetId="21" hidden="1">'Exhibit A-2 State'!$A:$A</definedName>
    <definedName name="Z_A44C29B5_28A0_4B12_94D3_19ABDC2E3D75_.wvu.Cols" localSheetId="21" hidden="1">'Exhibit A-2 State'!#REF!,'Exhibit A-2 State'!#REF!</definedName>
    <definedName name="Z_A44C29B5_28A0_4B12_94D3_19ABDC2E3D75_.wvu.PrintArea" localSheetId="21" hidden="1">'Exhibit A-2 State'!$A$3:$DS$57</definedName>
    <definedName name="Z_A44C29B5_28A0_4B12_94D3_19ABDC2E3D75_.wvu.PrintTitles" localSheetId="21" hidden="1">'Exhibit A-2 State'!$A:$A</definedName>
    <definedName name="Z_AF4B0D0D_95EA_40F7_89CC_4626B9CDEB3D_.wvu.PrintArea" localSheetId="16" hidden="1">'Footnote 11'!$A$3:$AE$29</definedName>
    <definedName name="Z_AF4B0D0D_95EA_40F7_89CC_4626B9CDEB3D_.wvu.PrintArea" localSheetId="17" hidden="1">'Footnote 12'!$A$3:$AE$30</definedName>
    <definedName name="Z_AF4B0D0D_95EA_40F7_89CC_4626B9CDEB3D_.wvu.PrintArea" localSheetId="18" hidden="1">'Footnote 13'!$A$3:$AE$30</definedName>
    <definedName name="Z_AF4B0D0D_95EA_40F7_89CC_4626B9CDEB3D_.wvu.PrintArea" localSheetId="19" hidden="1">'Footnote 14'!$A$3:$AE$28</definedName>
    <definedName name="Z_CE82124C_9858_4E74_B907_144CC053B26D_.wvu.Cols" localSheetId="25" hidden="1">'Exhibit A-4 '!#REF!,'Exhibit A-4 '!$JX:$JY,'Exhibit A-4 '!$TT:$TU,'Exhibit A-4 '!$ADP:$ADQ,'Exhibit A-4 '!$ANL:$ANM,'Exhibit A-4 '!$AXH:$AXI,'Exhibit A-4 '!$BHD:$BHE,'Exhibit A-4 '!$BQZ:$BRA,'Exhibit A-4 '!$CAV:$CAW,'Exhibit A-4 '!$CKR:$CKS,'Exhibit A-4 '!$CUN:$CUO,'Exhibit A-4 '!$DEJ:$DEK,'Exhibit A-4 '!$DOF:$DOG,'Exhibit A-4 '!$DYB:$DYC,'Exhibit A-4 '!$EHX:$EHY,'Exhibit A-4 '!$ERT:$ERU,'Exhibit A-4 '!$FBP:$FBQ,'Exhibit A-4 '!$FLL:$FLM,'Exhibit A-4 '!$FVH:$FVI,'Exhibit A-4 '!$GFD:$GFE,'Exhibit A-4 '!$GOZ:$GPA,'Exhibit A-4 '!$GYV:$GYW,'Exhibit A-4 '!$HIR:$HIS,'Exhibit A-4 '!$HSN:$HSO,'Exhibit A-4 '!$ICJ:$ICK,'Exhibit A-4 '!$IMF:$IMG,'Exhibit A-4 '!$IWB:$IWC,'Exhibit A-4 '!$JFX:$JFY,'Exhibit A-4 '!$JPT:$JPU,'Exhibit A-4 '!$JZP:$JZQ,'Exhibit A-4 '!$KJL:$KJM,'Exhibit A-4 '!$KTH:$KTI,'Exhibit A-4 '!$LDD:$LDE,'Exhibit A-4 '!$LMZ:$LNA,'Exhibit A-4 '!$LWV:$LWW,'Exhibit A-4 '!$MGR:$MGS,'Exhibit A-4 '!$MQN:$MQO,'Exhibit A-4 '!$NAJ:$NAK,'Exhibit A-4 '!$NKF:$NKG,'Exhibit A-4 '!$NUB:$NUC,'Exhibit A-4 '!$ODX:$ODY,'Exhibit A-4 '!$ONT:$ONU,'Exhibit A-4 '!$OXP:$OXQ,'Exhibit A-4 '!$PHL:$PHM,'Exhibit A-4 '!$PRH:$PRI,'Exhibit A-4 '!$QBD:$QBE,'Exhibit A-4 '!$QKZ:$QLA,'Exhibit A-4 '!$QUV:$QUW,'Exhibit A-4 '!$RER:$RES,'Exhibit A-4 '!$RON:$ROO,'Exhibit A-4 '!$RYJ:$RYK,'Exhibit A-4 '!$SIF:$SIG,'Exhibit A-4 '!$SSB:$SSC,'Exhibit A-4 '!$TBX:$TBY,'Exhibit A-4 '!$TLT:$TLU,'Exhibit A-4 '!$TVP:$TVQ,'Exhibit A-4 '!$UFL:$UFM,'Exhibit A-4 '!$UPH:$UPI,'Exhibit A-4 '!$UZD:$UZE,'Exhibit A-4 '!$VIZ:$VJA,'Exhibit A-4 '!$VSV:$VSW,'Exhibit A-4 '!$WCR:$WCS,'Exhibit A-4 '!$WMN:$WMO,'Exhibit A-4 '!$WWJ:$WWK</definedName>
    <definedName name="Z_CE82124C_9858_4E74_B907_144CC053B26D_.wvu.Cols" localSheetId="26" hidden="1">'Exhibit A-4  State - Federal'!#REF!,'Exhibit A-4  State - Federal'!$HE:$HF,'Exhibit A-4  State - Federal'!$RA:$RB,'Exhibit A-4  State - Federal'!$AAW:$AAX,'Exhibit A-4  State - Federal'!$AKS:$AKT,'Exhibit A-4  State - Federal'!$AUO:$AUP,'Exhibit A-4  State - Federal'!$BEK:$BEL,'Exhibit A-4  State - Federal'!$BOG:$BOH,'Exhibit A-4  State - Federal'!$BYC:$BYD,'Exhibit A-4  State - Federal'!$CHY:$CHZ,'Exhibit A-4  State - Federal'!$CRU:$CRV,'Exhibit A-4  State - Federal'!$DBQ:$DBR,'Exhibit A-4  State - Federal'!$DLM:$DLN,'Exhibit A-4  State - Federal'!$DVI:$DVJ,'Exhibit A-4  State - Federal'!$EFE:$EFF,'Exhibit A-4  State - Federal'!$EPA:$EPB,'Exhibit A-4  State - Federal'!$EYW:$EYX,'Exhibit A-4  State - Federal'!$FIS:$FIT,'Exhibit A-4  State - Federal'!$FSO:$FSP,'Exhibit A-4  State - Federal'!$GCK:$GCL,'Exhibit A-4  State - Federal'!$GMG:$GMH,'Exhibit A-4  State - Federal'!$GWC:$GWD,'Exhibit A-4  State - Federal'!$HFY:$HFZ,'Exhibit A-4  State - Federal'!$HPU:$HPV,'Exhibit A-4  State - Federal'!$HZQ:$HZR,'Exhibit A-4  State - Federal'!$IJM:$IJN,'Exhibit A-4  State - Federal'!$ITI:$ITJ,'Exhibit A-4  State - Federal'!$JDE:$JDF,'Exhibit A-4  State - Federal'!$JNA:$JNB,'Exhibit A-4  State - Federal'!$JWW:$JWX,'Exhibit A-4  State - Federal'!$KGS:$KGT,'Exhibit A-4  State - Federal'!$KQO:$KQP,'Exhibit A-4  State - Federal'!$LAK:$LAL,'Exhibit A-4  State - Federal'!$LKG:$LKH,'Exhibit A-4  State - Federal'!$LUC:$LUD,'Exhibit A-4  State - Federal'!$MDY:$MDZ,'Exhibit A-4  State - Federal'!$MNU:$MNV,'Exhibit A-4  State - Federal'!$MXQ:$MXR,'Exhibit A-4  State - Federal'!$NHM:$NHN,'Exhibit A-4  State - Federal'!$NRI:$NRJ,'Exhibit A-4  State - Federal'!$OBE:$OBF,'Exhibit A-4  State - Federal'!$OLA:$OLB,'Exhibit A-4  State - Federal'!$OUW:$OUX,'Exhibit A-4  State - Federal'!$PES:$PET,'Exhibit A-4  State - Federal'!$POO:$POP,'Exhibit A-4  State - Federal'!$PYK:$PYL,'Exhibit A-4  State - Federal'!$QIG:$QIH,'Exhibit A-4  State - Federal'!$QSC:$QSD,'Exhibit A-4  State - Federal'!$RBY:$RBZ,'Exhibit A-4  State - Federal'!$RLU:$RLV,'Exhibit A-4  State - Federal'!$RVQ:$RVR,'Exhibit A-4  State - Federal'!$SFM:$SFN,'Exhibit A-4  State - Federal'!$SPI:$SPJ,'Exhibit A-4  State - Federal'!$SZE:$SZF,'Exhibit A-4  State - Federal'!$TJA:$TJB,'Exhibit A-4  State - Federal'!$TSW:$TSX,'Exhibit A-4  State - Federal'!$UCS:$UCT,'Exhibit A-4  State - Federal'!$UMO:$UMP,'Exhibit A-4  State - Federal'!$UWK:$UWL,'Exhibit A-4  State - Federal'!$VGG:$VGH,'Exhibit A-4  State - Federal'!$VQC:$VQD,'Exhibit A-4  State - Federal'!$VZY:$VZZ,'Exhibit A-4  State - Federal'!$WJU:$WJV,'Exhibit A-4  State - Federal'!$WTQ:$WTR</definedName>
    <definedName name="Z_CE82124C_9858_4E74_B907_144CC053B26D_.wvu.PrintArea" localSheetId="25" hidden="1">'Exhibit A-4 '!#REF!</definedName>
    <definedName name="Z_CE82124C_9858_4E74_B907_144CC053B26D_.wvu.PrintArea" localSheetId="26" hidden="1">'Exhibit A-4  State - Federal'!$C$3:$I$54</definedName>
    <definedName name="Z_FC942D2A_E40B_4283_9D95_8A114B404F57_.wvu.PrintArea" localSheetId="14" hidden="1">'Footnote 9'!$B$3:$AD$57</definedName>
    <definedName name="Z_FC942D2A_E40B_4283_9D95_8A114B404F57_.wvu.PrintArea" localSheetId="13" hidden="1">'Footnotes 1 - 8'!$A$2:$CO$47</definedName>
    <definedName name="Z_FD30C435_4331_4D51_9F28_2083D67F73B8_.wvu.PrintTitles" localSheetId="25" hidden="1">'Exhibit A-4 '!$A:$A</definedName>
    <definedName name="Z_FD30C435_4331_4D51_9F28_2083D67F73B8_.wvu.PrintTitles" localSheetId="26" hidden="1">'Exhibit A-4  State - Federal'!$A:$A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2" i="2" l="1"/>
  <c r="I291" i="33"/>
  <c r="I289" i="33"/>
  <c r="I288" i="33"/>
  <c r="I287" i="33"/>
  <c r="I285" i="33"/>
  <c r="I284" i="33"/>
  <c r="I283" i="33"/>
  <c r="I282" i="33"/>
  <c r="I281" i="33"/>
  <c r="I279" i="33"/>
  <c r="I277" i="33"/>
  <c r="I270" i="33"/>
  <c r="I269" i="33"/>
  <c r="I268" i="33"/>
  <c r="I267" i="33"/>
  <c r="I266" i="33"/>
  <c r="I265" i="33"/>
  <c r="I264" i="33"/>
  <c r="I263" i="33"/>
  <c r="I262" i="33"/>
  <c r="I261" i="33"/>
  <c r="I260" i="33"/>
  <c r="I259" i="33"/>
  <c r="I258" i="33"/>
  <c r="I257" i="33"/>
  <c r="I256" i="33"/>
  <c r="I255" i="33"/>
  <c r="I253" i="33"/>
  <c r="I251" i="33"/>
  <c r="I249" i="33"/>
  <c r="I247" i="33"/>
  <c r="I245" i="33"/>
  <c r="I244" i="33"/>
  <c r="I242" i="33"/>
  <c r="I241" i="33"/>
  <c r="I240" i="33"/>
  <c r="I238" i="33"/>
  <c r="I237" i="33"/>
  <c r="I235" i="33"/>
  <c r="I233" i="33"/>
  <c r="I232" i="33"/>
  <c r="I231" i="33"/>
  <c r="I230" i="33"/>
  <c r="I229" i="33"/>
  <c r="I220" i="33"/>
  <c r="I219" i="33"/>
  <c r="I217" i="33"/>
  <c r="I216" i="33"/>
  <c r="I214" i="33"/>
  <c r="I212" i="33"/>
  <c r="I210" i="33"/>
  <c r="I209" i="33"/>
  <c r="I208" i="33"/>
  <c r="I206" i="33"/>
  <c r="I204" i="33"/>
  <c r="I202" i="33"/>
  <c r="I200" i="33"/>
  <c r="I199" i="33"/>
  <c r="I192" i="33"/>
  <c r="I190" i="33"/>
  <c r="I182" i="33"/>
  <c r="I176" i="33"/>
  <c r="I174" i="33"/>
  <c r="I168" i="33"/>
  <c r="I166" i="33"/>
  <c r="I164" i="33"/>
  <c r="I163" i="33"/>
  <c r="I142" i="33"/>
  <c r="I140" i="33"/>
  <c r="I138" i="33"/>
  <c r="I136" i="33"/>
  <c r="I135" i="33"/>
  <c r="I134" i="33"/>
  <c r="I132" i="33"/>
  <c r="I131" i="33"/>
  <c r="I129" i="33"/>
  <c r="I127" i="33"/>
  <c r="I125" i="33"/>
  <c r="I123" i="33"/>
  <c r="I121" i="33"/>
  <c r="I119" i="33"/>
  <c r="I117" i="33"/>
  <c r="I115" i="33"/>
  <c r="I113" i="33"/>
  <c r="I111" i="33"/>
  <c r="I109" i="33"/>
  <c r="I108" i="33"/>
  <c r="I106" i="33"/>
  <c r="I99" i="33"/>
  <c r="I98" i="33"/>
  <c r="I97" i="33"/>
  <c r="I96" i="33"/>
  <c r="I95" i="33"/>
  <c r="I94" i="33"/>
  <c r="I93" i="33"/>
  <c r="I92" i="33"/>
  <c r="I91" i="33"/>
  <c r="I89" i="33"/>
  <c r="I87" i="33"/>
  <c r="I86" i="33"/>
  <c r="I85" i="33"/>
  <c r="I84" i="33"/>
  <c r="I83" i="33"/>
  <c r="I82" i="33"/>
  <c r="I81" i="33"/>
  <c r="I80" i="33"/>
  <c r="I79" i="33"/>
  <c r="I77" i="33"/>
  <c r="I75" i="33"/>
  <c r="I73" i="33"/>
  <c r="I72" i="33"/>
  <c r="I71" i="33"/>
  <c r="I70" i="33"/>
  <c r="I68" i="33"/>
  <c r="I66" i="33"/>
  <c r="I65" i="33"/>
  <c r="I63" i="33"/>
  <c r="I61" i="33"/>
  <c r="I47" i="33"/>
  <c r="I45" i="33"/>
  <c r="I44" i="33"/>
  <c r="I42" i="33"/>
  <c r="I41" i="33"/>
  <c r="I40" i="33"/>
  <c r="I38" i="33"/>
  <c r="I36" i="33"/>
  <c r="I34" i="33"/>
  <c r="I33" i="33"/>
  <c r="I31" i="33"/>
  <c r="I29" i="33"/>
  <c r="I28" i="33"/>
  <c r="I26" i="33"/>
  <c r="I25" i="33"/>
  <c r="I23" i="33"/>
  <c r="I21" i="33"/>
  <c r="I19" i="33"/>
  <c r="I17" i="33"/>
  <c r="I15" i="33"/>
  <c r="I13" i="33"/>
  <c r="G41" i="13"/>
  <c r="BB18" i="14" l="1"/>
  <c r="BL10" i="14" l="1"/>
  <c r="BB40" i="14"/>
  <c r="AS19" i="14"/>
  <c r="I26" i="13" l="1"/>
  <c r="C44" i="11"/>
  <c r="BE34" i="26" l="1"/>
  <c r="BE46" i="26"/>
  <c r="BE21" i="26"/>
  <c r="K18" i="24" l="1"/>
  <c r="BE36" i="26"/>
  <c r="BE39" i="26" s="1"/>
  <c r="BE50" i="26" s="1"/>
  <c r="C37" i="3" l="1"/>
  <c r="C292" i="33" l="1"/>
  <c r="C177" i="33"/>
  <c r="E177" i="33"/>
  <c r="C169" i="33"/>
  <c r="G177" i="33" l="1"/>
  <c r="S23" i="29" l="1"/>
  <c r="R39" i="16" l="1"/>
  <c r="T38" i="18"/>
  <c r="J39" i="16"/>
  <c r="V39" i="16"/>
  <c r="V38" i="18"/>
  <c r="P37" i="20"/>
  <c r="X37" i="17"/>
  <c r="N37" i="17"/>
  <c r="T39" i="16"/>
  <c r="K21" i="24"/>
  <c r="O35" i="25" l="1"/>
  <c r="O27" i="25"/>
  <c r="S31" i="29"/>
  <c r="S34" i="29" s="1"/>
  <c r="G44" i="12"/>
  <c r="G38" i="10"/>
  <c r="E34" i="9"/>
  <c r="G34" i="9" s="1"/>
  <c r="E37" i="8"/>
  <c r="G37" i="8" s="1"/>
  <c r="O38" i="25" l="1"/>
  <c r="U20" i="21"/>
  <c r="E44" i="12"/>
  <c r="U35" i="21"/>
  <c r="U40" i="21" s="1"/>
  <c r="E38" i="10"/>
  <c r="E41" i="13"/>
  <c r="DO22" i="22"/>
  <c r="DO36" i="22"/>
  <c r="DO41" i="22" s="1"/>
  <c r="U43" i="21" l="1"/>
  <c r="DO44" i="22"/>
  <c r="C48" i="33" l="1"/>
  <c r="T22" i="18" l="1"/>
  <c r="P22" i="20"/>
  <c r="C193" i="33"/>
  <c r="C158" i="33"/>
  <c r="G143" i="33"/>
  <c r="E143" i="33"/>
  <c r="C143" i="33"/>
  <c r="Q23" i="29" l="1"/>
  <c r="I23" i="29"/>
  <c r="E292" i="33"/>
  <c r="E48" i="33" l="1"/>
  <c r="CG28" i="14" l="1"/>
  <c r="C18" i="31" l="1"/>
  <c r="M31" i="29"/>
  <c r="BU46" i="14"/>
  <c r="BT16" i="14"/>
  <c r="M44" i="25" l="1"/>
  <c r="I44" i="25"/>
  <c r="G35" i="25"/>
  <c r="BV16" i="14" l="1"/>
  <c r="G158" i="33" l="1"/>
  <c r="E158" i="33"/>
  <c r="G48" i="33" l="1"/>
  <c r="G292" i="33" l="1"/>
  <c r="G183" i="33"/>
  <c r="E183" i="33"/>
  <c r="C183" i="33"/>
  <c r="C294" i="33" s="1"/>
  <c r="I177" i="33"/>
  <c r="I143" i="33" l="1"/>
  <c r="G193" i="33" l="1"/>
  <c r="E193" i="33"/>
  <c r="G169" i="33"/>
  <c r="E169" i="33"/>
  <c r="I48" i="33"/>
  <c r="G37" i="24"/>
  <c r="G42" i="24" s="1"/>
  <c r="G22" i="24"/>
  <c r="CF28" i="14"/>
  <c r="G44" i="11"/>
  <c r="E44" i="11"/>
  <c r="G36" i="3"/>
  <c r="G32" i="3"/>
  <c r="C42" i="2"/>
  <c r="C38" i="2"/>
  <c r="G34" i="2"/>
  <c r="C37" i="7"/>
  <c r="G294" i="33" l="1"/>
  <c r="E294" i="33"/>
  <c r="I158" i="33"/>
  <c r="I183" i="33"/>
  <c r="I292" i="33"/>
  <c r="I193" i="33"/>
  <c r="G45" i="24"/>
  <c r="E37" i="7"/>
  <c r="G37" i="7"/>
  <c r="I169" i="33"/>
  <c r="I294" i="33" l="1"/>
  <c r="Z40" i="20" l="1"/>
  <c r="K37" i="6" l="1"/>
  <c r="AD33" i="20"/>
  <c r="T25" i="17"/>
  <c r="Z25" i="20"/>
  <c r="L23" i="5"/>
  <c r="P27" i="19"/>
  <c r="P40" i="17"/>
  <c r="X40" i="17"/>
  <c r="V40" i="17"/>
  <c r="J25" i="20"/>
  <c r="P44" i="19"/>
  <c r="C23" i="29"/>
  <c r="Z40" i="17"/>
  <c r="AB40" i="20"/>
  <c r="BE53" i="26" l="1"/>
  <c r="BY34" i="26" l="1"/>
  <c r="BY36" i="26" s="1"/>
  <c r="BY21" i="26"/>
  <c r="BY39" i="26" l="1"/>
  <c r="J23" i="16" l="1"/>
  <c r="AB23" i="16"/>
  <c r="N23" i="16"/>
  <c r="R23" i="16"/>
  <c r="H23" i="16"/>
  <c r="Z23" i="16"/>
  <c r="K45" i="23" l="1"/>
  <c r="R25" i="17" l="1"/>
  <c r="R22" i="20"/>
  <c r="AB44" i="15"/>
  <c r="X41" i="19"/>
  <c r="F25" i="17"/>
  <c r="E20" i="7"/>
  <c r="S45" i="23"/>
  <c r="R25" i="20"/>
  <c r="I27" i="30"/>
  <c r="P25" i="20"/>
  <c r="J25" i="17"/>
  <c r="S44" i="25"/>
  <c r="T40" i="17"/>
  <c r="N25" i="20"/>
  <c r="J37" i="20"/>
  <c r="H25" i="17"/>
  <c r="T25" i="20"/>
  <c r="J40" i="20"/>
  <c r="P22" i="18"/>
  <c r="H39" i="16"/>
  <c r="L16" i="4"/>
  <c r="T37" i="20"/>
  <c r="N39" i="16"/>
  <c r="J27" i="19"/>
  <c r="F22" i="17"/>
  <c r="Z22" i="20" l="1"/>
  <c r="Z25" i="17"/>
  <c r="L18" i="32" l="1"/>
  <c r="L26" i="32"/>
  <c r="X24" i="19" l="1"/>
  <c r="AB22" i="17"/>
  <c r="R22" i="18"/>
  <c r="X22" i="17"/>
  <c r="I35" i="25" l="1"/>
  <c r="V23" i="16" l="1"/>
  <c r="T23" i="16"/>
  <c r="BG46" i="26" l="1"/>
  <c r="K46" i="26"/>
  <c r="I46" i="26"/>
  <c r="C20" i="21"/>
  <c r="C43" i="21" s="1"/>
  <c r="C52" i="21" s="1"/>
  <c r="C56" i="21" s="1"/>
  <c r="W14" i="21"/>
  <c r="F28" i="16"/>
  <c r="AD25" i="16"/>
  <c r="F49" i="15"/>
  <c r="AD46" i="15"/>
  <c r="AD49" i="15" s="1"/>
  <c r="AD27" i="15"/>
  <c r="F30" i="15"/>
  <c r="DG36" i="22"/>
  <c r="DG41" i="22" s="1"/>
  <c r="AK49" i="22"/>
  <c r="DQ31" i="22"/>
  <c r="J37" i="17"/>
  <c r="K39" i="28"/>
  <c r="J40" i="17"/>
  <c r="CG49" i="22"/>
  <c r="N40" i="20"/>
  <c r="O39" i="28"/>
  <c r="R22" i="17"/>
  <c r="I41" i="13"/>
  <c r="K41" i="13" s="1"/>
  <c r="AS34" i="26"/>
  <c r="CO22" i="22"/>
  <c r="C27" i="10"/>
  <c r="E39" i="28"/>
  <c r="G21" i="26"/>
  <c r="AD22" i="16"/>
  <c r="AD23" i="16" s="1"/>
  <c r="F23" i="16"/>
  <c r="L27" i="32"/>
  <c r="S35" i="21"/>
  <c r="S40" i="21" s="1"/>
  <c r="F39" i="16"/>
  <c r="AD38" i="16"/>
  <c r="AD39" i="16" s="1"/>
  <c r="S27" i="25"/>
  <c r="S31" i="28"/>
  <c r="AS49" i="22"/>
  <c r="C25" i="31"/>
  <c r="C27" i="31" s="1"/>
  <c r="C31" i="31" s="1"/>
  <c r="I23" i="31"/>
  <c r="F22" i="5" s="1"/>
  <c r="Z24" i="19"/>
  <c r="AC21" i="26"/>
  <c r="C34" i="26"/>
  <c r="C26" i="27"/>
  <c r="G26" i="27" s="1"/>
  <c r="I22" i="2" s="1"/>
  <c r="V25" i="20"/>
  <c r="DQ33" i="22"/>
  <c r="Q51" i="23"/>
  <c r="L26" i="18"/>
  <c r="AS46" i="26"/>
  <c r="P23" i="16"/>
  <c r="DC36" i="22"/>
  <c r="DC41" i="22" s="1"/>
  <c r="C24" i="7"/>
  <c r="BM22" i="22"/>
  <c r="BM44" i="22" s="1"/>
  <c r="BM53" i="22" s="1"/>
  <c r="BM56" i="22" s="1"/>
  <c r="AQ46" i="26"/>
  <c r="W29" i="21"/>
  <c r="C25" i="2" s="1"/>
  <c r="C26" i="3" s="1"/>
  <c r="C23" i="11"/>
  <c r="M37" i="2"/>
  <c r="K37" i="3"/>
  <c r="AM34" i="26"/>
  <c r="K36" i="6"/>
  <c r="M17" i="2"/>
  <c r="K18" i="3"/>
  <c r="AM46" i="26"/>
  <c r="Z42" i="18"/>
  <c r="S34" i="26"/>
  <c r="AD23" i="19"/>
  <c r="F42" i="18"/>
  <c r="AD40" i="18"/>
  <c r="AD42" i="18" s="1"/>
  <c r="AD18" i="20"/>
  <c r="Q25" i="25"/>
  <c r="G23" i="29"/>
  <c r="N40" i="17"/>
  <c r="I20" i="21"/>
  <c r="W15" i="21"/>
  <c r="I18" i="6" s="1"/>
  <c r="K18" i="6" s="1"/>
  <c r="AC36" i="22"/>
  <c r="AC41" i="22" s="1"/>
  <c r="G46" i="26"/>
  <c r="E29" i="9"/>
  <c r="N22" i="17"/>
  <c r="BI36" i="22"/>
  <c r="BI41" i="22" s="1"/>
  <c r="X25" i="17"/>
  <c r="H44" i="16"/>
  <c r="C32" i="32"/>
  <c r="W16" i="21"/>
  <c r="F44" i="15"/>
  <c r="AD42" i="15"/>
  <c r="X42" i="18"/>
  <c r="AC22" i="22"/>
  <c r="AB25" i="15"/>
  <c r="W32" i="21"/>
  <c r="C28" i="2" s="1"/>
  <c r="C29" i="3" s="1"/>
  <c r="G18" i="11"/>
  <c r="G24" i="12"/>
  <c r="AD35" i="20"/>
  <c r="AD37" i="20" s="1"/>
  <c r="AD42" i="20" s="1"/>
  <c r="F37" i="20"/>
  <c r="Z49" i="15"/>
  <c r="K26" i="6"/>
  <c r="CK36" i="22"/>
  <c r="CK41" i="22" s="1"/>
  <c r="T44" i="16"/>
  <c r="I34" i="26"/>
  <c r="C17" i="27"/>
  <c r="L28" i="32"/>
  <c r="O35" i="21"/>
  <c r="O40" i="21" s="1"/>
  <c r="CS22" i="22"/>
  <c r="AD47" i="15"/>
  <c r="M45" i="23"/>
  <c r="K38" i="6"/>
  <c r="AD38" i="19"/>
  <c r="T30" i="15"/>
  <c r="CI49" i="22"/>
  <c r="BC46" i="26"/>
  <c r="DQ18" i="22"/>
  <c r="W30" i="21"/>
  <c r="C26" i="2" s="1"/>
  <c r="C27" i="3" s="1"/>
  <c r="G22" i="7"/>
  <c r="E23" i="7"/>
  <c r="AD37" i="19"/>
  <c r="F41" i="19"/>
  <c r="H40" i="20"/>
  <c r="U29" i="29"/>
  <c r="F23" i="4" s="1"/>
  <c r="AK46" i="26"/>
  <c r="BA36" i="22"/>
  <c r="BA41" i="22" s="1"/>
  <c r="AU22" i="22"/>
  <c r="L21" i="4"/>
  <c r="W31" i="28"/>
  <c r="CO36" i="22"/>
  <c r="CO41" i="22" s="1"/>
  <c r="I22" i="22"/>
  <c r="BG22" i="22"/>
  <c r="L22" i="18"/>
  <c r="I31" i="29"/>
  <c r="I34" i="29" s="1"/>
  <c r="U27" i="29"/>
  <c r="W18" i="21"/>
  <c r="AK22" i="22"/>
  <c r="AK44" i="22" s="1"/>
  <c r="AK53" i="22" s="1"/>
  <c r="AK56" i="22" s="1"/>
  <c r="AB25" i="20"/>
  <c r="G25" i="30"/>
  <c r="C22" i="5" s="1"/>
  <c r="U39" i="29"/>
  <c r="F32" i="4" s="1"/>
  <c r="C41" i="29"/>
  <c r="C38" i="12"/>
  <c r="C36" i="11"/>
  <c r="C38" i="11" s="1"/>
  <c r="AD43" i="15"/>
  <c r="K26" i="13"/>
  <c r="Z28" i="16"/>
  <c r="N44" i="19"/>
  <c r="AI49" i="22"/>
  <c r="U49" i="21"/>
  <c r="U52" i="21" s="1"/>
  <c r="U56" i="21" s="1"/>
  <c r="S41" i="29"/>
  <c r="S46" i="29" s="1"/>
  <c r="S50" i="29" s="1"/>
  <c r="AB38" i="18"/>
  <c r="C32" i="27"/>
  <c r="G32" i="27" s="1"/>
  <c r="I29" i="2" s="1"/>
  <c r="E18" i="31"/>
  <c r="I17" i="31"/>
  <c r="F16" i="5" s="1"/>
  <c r="P44" i="16"/>
  <c r="E34" i="27"/>
  <c r="I24" i="13" s="1"/>
  <c r="BC34" i="26"/>
  <c r="V22" i="18"/>
  <c r="K27" i="24"/>
  <c r="M22" i="2" s="1"/>
  <c r="K31" i="29"/>
  <c r="AY21" i="26"/>
  <c r="X22" i="20"/>
  <c r="BU46" i="26"/>
  <c r="AB22" i="20"/>
  <c r="F22" i="20"/>
  <c r="AD20" i="20"/>
  <c r="H49" i="15"/>
  <c r="E31" i="29"/>
  <c r="T44" i="19"/>
  <c r="J44" i="16"/>
  <c r="K22" i="28"/>
  <c r="I21" i="27"/>
  <c r="M23" i="29"/>
  <c r="M34" i="29" s="1"/>
  <c r="BO34" i="26"/>
  <c r="W39" i="28"/>
  <c r="L31" i="4"/>
  <c r="P24" i="19"/>
  <c r="BO49" i="22"/>
  <c r="AB24" i="19"/>
  <c r="N38" i="18"/>
  <c r="E24" i="7"/>
  <c r="M31" i="28"/>
  <c r="H40" i="17"/>
  <c r="K49" i="21"/>
  <c r="BG34" i="26"/>
  <c r="AO46" i="26"/>
  <c r="E30" i="12"/>
  <c r="E27" i="11"/>
  <c r="CQ22" i="22"/>
  <c r="I49" i="21"/>
  <c r="DQ39" i="22"/>
  <c r="E35" i="3" s="1"/>
  <c r="G25" i="8"/>
  <c r="G19" i="7"/>
  <c r="CU22" i="22"/>
  <c r="R41" i="19"/>
  <c r="AD42" i="16"/>
  <c r="AI36" i="22"/>
  <c r="AI41" i="22" s="1"/>
  <c r="E27" i="13"/>
  <c r="C28" i="11"/>
  <c r="BU34" i="26"/>
  <c r="AA22" i="22"/>
  <c r="BQ34" i="26"/>
  <c r="O44" i="25"/>
  <c r="O49" i="25" s="1"/>
  <c r="O52" i="25" s="1"/>
  <c r="Q35" i="21"/>
  <c r="Q40" i="21" s="1"/>
  <c r="H37" i="20"/>
  <c r="N25" i="15"/>
  <c r="J24" i="19"/>
  <c r="AM21" i="26"/>
  <c r="V27" i="19"/>
  <c r="Q20" i="21"/>
  <c r="I20" i="13"/>
  <c r="K20" i="13" s="1"/>
  <c r="L31" i="32"/>
  <c r="E35" i="13"/>
  <c r="Q30" i="23"/>
  <c r="E34" i="24" s="1"/>
  <c r="L41" i="19"/>
  <c r="E27" i="30"/>
  <c r="G24" i="30"/>
  <c r="AD25" i="18"/>
  <c r="P40" i="20"/>
  <c r="G29" i="7"/>
  <c r="CC22" i="22"/>
  <c r="W49" i="22"/>
  <c r="V44" i="16"/>
  <c r="C31" i="27"/>
  <c r="G31" i="27" s="1"/>
  <c r="I28" i="2" s="1"/>
  <c r="K49" i="22"/>
  <c r="Q17" i="23"/>
  <c r="E21" i="24" s="1"/>
  <c r="I20" i="9" s="1"/>
  <c r="K20" i="9" s="1"/>
  <c r="Z30" i="15"/>
  <c r="DQ40" i="22"/>
  <c r="C41" i="24" s="1"/>
  <c r="Q34" i="23"/>
  <c r="E39" i="24" s="1"/>
  <c r="I26" i="9" s="1"/>
  <c r="K26" i="9" s="1"/>
  <c r="Q31" i="29"/>
  <c r="Q34" i="29" s="1"/>
  <c r="DG22" i="22"/>
  <c r="G36" i="11"/>
  <c r="G38" i="11" s="1"/>
  <c r="G38" i="12"/>
  <c r="R37" i="20"/>
  <c r="DC49" i="22"/>
  <c r="BS34" i="26"/>
  <c r="L16" i="5"/>
  <c r="L17" i="5" s="1"/>
  <c r="I20" i="30"/>
  <c r="I29" i="30" s="1"/>
  <c r="I33" i="30" s="1"/>
  <c r="BA34" i="26"/>
  <c r="K34" i="26"/>
  <c r="G30" i="7"/>
  <c r="AD22" i="15"/>
  <c r="AS22" i="22"/>
  <c r="O23" i="29"/>
  <c r="T41" i="19"/>
  <c r="G20" i="7"/>
  <c r="M46" i="26"/>
  <c r="O21" i="26"/>
  <c r="DK36" i="22"/>
  <c r="DK41" i="22" s="1"/>
  <c r="AD39" i="17"/>
  <c r="AD40" i="17" s="1"/>
  <c r="F40" i="17"/>
  <c r="AA21" i="26"/>
  <c r="BY22" i="22"/>
  <c r="Q16" i="23"/>
  <c r="Q18" i="23" s="1"/>
  <c r="C18" i="23"/>
  <c r="C40" i="23" s="1"/>
  <c r="C49" i="23" s="1"/>
  <c r="C52" i="23" s="1"/>
  <c r="X38" i="18"/>
  <c r="CG36" i="22"/>
  <c r="CG41" i="22" s="1"/>
  <c r="AD20" i="17"/>
  <c r="H22" i="17"/>
  <c r="BI21" i="26"/>
  <c r="C29" i="11"/>
  <c r="BA21" i="26"/>
  <c r="BQ22" i="22"/>
  <c r="Q22" i="23"/>
  <c r="C32" i="23"/>
  <c r="C37" i="23" s="1"/>
  <c r="DC22" i="22"/>
  <c r="C31" i="7"/>
  <c r="AQ49" i="22"/>
  <c r="C23" i="7"/>
  <c r="T27" i="19"/>
  <c r="M18" i="23"/>
  <c r="K27" i="25"/>
  <c r="Z44" i="19"/>
  <c r="X28" i="16"/>
  <c r="Y20" i="21"/>
  <c r="K13" i="3"/>
  <c r="BI49" i="22"/>
  <c r="DE22" i="22"/>
  <c r="DE44" i="22" s="1"/>
  <c r="DE53" i="22" s="1"/>
  <c r="DE56" i="22" s="1"/>
  <c r="W39" i="21"/>
  <c r="P42" i="18"/>
  <c r="M32" i="23"/>
  <c r="M37" i="23" s="1"/>
  <c r="E24" i="12"/>
  <c r="E18" i="11"/>
  <c r="BM21" i="26"/>
  <c r="K44" i="25"/>
  <c r="E25" i="31"/>
  <c r="L44" i="16"/>
  <c r="C27" i="25"/>
  <c r="Q21" i="25"/>
  <c r="K33" i="24"/>
  <c r="M28" i="2" s="1"/>
  <c r="K39" i="24"/>
  <c r="M34" i="2" s="1"/>
  <c r="G19" i="11"/>
  <c r="AB27" i="19"/>
  <c r="G22" i="28"/>
  <c r="AD21" i="19"/>
  <c r="AD40" i="15"/>
  <c r="H44" i="15"/>
  <c r="W17" i="21"/>
  <c r="E23" i="11"/>
  <c r="J22" i="18"/>
  <c r="AD26" i="16"/>
  <c r="L23" i="4"/>
  <c r="L28" i="16"/>
  <c r="E46" i="26"/>
  <c r="H26" i="18"/>
  <c r="AE22" i="22"/>
  <c r="AE44" i="22" s="1"/>
  <c r="AE53" i="22" s="1"/>
  <c r="AE56" i="22" s="1"/>
  <c r="CK22" i="22"/>
  <c r="C20" i="11"/>
  <c r="AG49" i="22"/>
  <c r="BC21" i="26"/>
  <c r="N37" i="20"/>
  <c r="K35" i="25"/>
  <c r="Q28" i="23"/>
  <c r="E32" i="24" s="1"/>
  <c r="G39" i="28"/>
  <c r="C39" i="28"/>
  <c r="U37" i="28"/>
  <c r="E30" i="7"/>
  <c r="J42" i="18"/>
  <c r="BM46" i="26"/>
  <c r="H30" i="15"/>
  <c r="Q24" i="25"/>
  <c r="CO49" i="22"/>
  <c r="AW36" i="22"/>
  <c r="AW41" i="22" s="1"/>
  <c r="AE21" i="26"/>
  <c r="DA22" i="22"/>
  <c r="C46" i="26"/>
  <c r="C43" i="27"/>
  <c r="Q49" i="22"/>
  <c r="AY36" i="22"/>
  <c r="AY41" i="22" s="1"/>
  <c r="W22" i="22"/>
  <c r="AD41" i="15"/>
  <c r="Q26" i="23"/>
  <c r="E30" i="24" s="1"/>
  <c r="U49" i="22"/>
  <c r="E20" i="30"/>
  <c r="R37" i="17"/>
  <c r="V25" i="15"/>
  <c r="L27" i="19"/>
  <c r="BE22" i="22"/>
  <c r="G29" i="9"/>
  <c r="G23" i="11"/>
  <c r="L21" i="5"/>
  <c r="K25" i="31"/>
  <c r="O18" i="23"/>
  <c r="G27" i="25"/>
  <c r="G38" i="25" s="1"/>
  <c r="N30" i="15"/>
  <c r="K26" i="3"/>
  <c r="Q39" i="28"/>
  <c r="AB26" i="18"/>
  <c r="U45" i="28"/>
  <c r="C38" i="4" s="1"/>
  <c r="C19" i="11"/>
  <c r="R30" i="15"/>
  <c r="BG36" i="22"/>
  <c r="BG41" i="22" s="1"/>
  <c r="AD24" i="15"/>
  <c r="G22" i="22"/>
  <c r="I29" i="31"/>
  <c r="F30" i="5" s="1"/>
  <c r="O41" i="29"/>
  <c r="AB25" i="17"/>
  <c r="P41" i="19"/>
  <c r="J44" i="15"/>
  <c r="Q22" i="25"/>
  <c r="BU21" i="26"/>
  <c r="L44" i="19"/>
  <c r="J41" i="19"/>
  <c r="V25" i="17"/>
  <c r="AD36" i="18"/>
  <c r="AD38" i="18" s="1"/>
  <c r="AD44" i="18" s="1"/>
  <c r="H38" i="18"/>
  <c r="Q51" i="25"/>
  <c r="AI22" i="22"/>
  <c r="BK49" i="22"/>
  <c r="H41" i="19"/>
  <c r="R24" i="19"/>
  <c r="DM36" i="22"/>
  <c r="DM41" i="22" s="1"/>
  <c r="C27" i="27"/>
  <c r="G27" i="27" s="1"/>
  <c r="I23" i="2" s="1"/>
  <c r="L37" i="17"/>
  <c r="S36" i="22"/>
  <c r="S41" i="22" s="1"/>
  <c r="S44" i="22" s="1"/>
  <c r="S53" i="22" s="1"/>
  <c r="S56" i="22" s="1"/>
  <c r="I31" i="28"/>
  <c r="BM34" i="26"/>
  <c r="K34" i="24"/>
  <c r="M29" i="2" s="1"/>
  <c r="P49" i="15"/>
  <c r="DS49" i="22"/>
  <c r="K41" i="3"/>
  <c r="K43" i="3" s="1"/>
  <c r="G49" i="22"/>
  <c r="W34" i="21"/>
  <c r="C30" i="2" s="1"/>
  <c r="C31" i="3" s="1"/>
  <c r="K25" i="6"/>
  <c r="I27" i="25"/>
  <c r="I38" i="25" s="1"/>
  <c r="I49" i="25" s="1"/>
  <c r="I52" i="25" s="1"/>
  <c r="L20" i="32"/>
  <c r="P39" i="16"/>
  <c r="C20" i="27"/>
  <c r="G20" i="27" s="1"/>
  <c r="I17" i="2" s="1"/>
  <c r="G34" i="26"/>
  <c r="P30" i="15"/>
  <c r="G31" i="7"/>
  <c r="G32" i="23"/>
  <c r="G37" i="23" s="1"/>
  <c r="AB37" i="20"/>
  <c r="W31" i="21"/>
  <c r="C27" i="2" s="1"/>
  <c r="C28" i="3" s="1"/>
  <c r="L17" i="32"/>
  <c r="C33" i="10"/>
  <c r="M35" i="21"/>
  <c r="M40" i="21" s="1"/>
  <c r="Z25" i="15"/>
  <c r="G31" i="28"/>
  <c r="K36" i="22"/>
  <c r="K41" i="22" s="1"/>
  <c r="K32" i="24"/>
  <c r="M27" i="2" s="1"/>
  <c r="AG21" i="26"/>
  <c r="S18" i="23"/>
  <c r="AU21" i="26"/>
  <c r="V42" i="18"/>
  <c r="H42" i="18"/>
  <c r="G31" i="30"/>
  <c r="C30" i="5" s="1"/>
  <c r="AO22" i="22"/>
  <c r="DM49" i="22"/>
  <c r="CE49" i="22"/>
  <c r="X27" i="19"/>
  <c r="DQ21" i="22"/>
  <c r="C30" i="7"/>
  <c r="AC34" i="26"/>
  <c r="U28" i="29"/>
  <c r="F22" i="4" s="1"/>
  <c r="I22" i="4" s="1"/>
  <c r="C31" i="29"/>
  <c r="C34" i="29" s="1"/>
  <c r="BW36" i="22"/>
  <c r="BW41" i="22" s="1"/>
  <c r="T28" i="16"/>
  <c r="U38" i="29"/>
  <c r="U41" i="29" s="1"/>
  <c r="E41" i="29"/>
  <c r="C49" i="22"/>
  <c r="DQ47" i="22"/>
  <c r="CK49" i="22"/>
  <c r="AO36" i="22"/>
  <c r="AO41" i="22" s="1"/>
  <c r="Y46" i="26"/>
  <c r="BA22" i="22"/>
  <c r="BA44" i="22" s="1"/>
  <c r="Q26" i="25"/>
  <c r="L22" i="20"/>
  <c r="M22" i="22"/>
  <c r="BM36" i="22"/>
  <c r="BM41" i="22" s="1"/>
  <c r="AI21" i="26"/>
  <c r="AD43" i="16"/>
  <c r="BQ21" i="26"/>
  <c r="C18" i="27"/>
  <c r="I20" i="12" s="1"/>
  <c r="AD20" i="19"/>
  <c r="F24" i="19"/>
  <c r="R42" i="18"/>
  <c r="AD27" i="16"/>
  <c r="E44" i="25"/>
  <c r="O45" i="23"/>
  <c r="Q34" i="26"/>
  <c r="AM22" i="22"/>
  <c r="AB39" i="16"/>
  <c r="U48" i="29"/>
  <c r="F38" i="4" s="1"/>
  <c r="E25" i="8"/>
  <c r="E19" i="7"/>
  <c r="G35" i="13"/>
  <c r="I34" i="27"/>
  <c r="L40" i="20"/>
  <c r="Q49" i="21"/>
  <c r="P25" i="17"/>
  <c r="E27" i="25"/>
  <c r="E38" i="25" s="1"/>
  <c r="E49" i="25" s="1"/>
  <c r="E52" i="25" s="1"/>
  <c r="CG22" i="22"/>
  <c r="L24" i="4"/>
  <c r="M27" i="25"/>
  <c r="V22" i="17"/>
  <c r="AB40" i="17"/>
  <c r="G28" i="11"/>
  <c r="G18" i="31"/>
  <c r="AD35" i="17"/>
  <c r="AD37" i="17" s="1"/>
  <c r="F37" i="17"/>
  <c r="I21" i="26"/>
  <c r="Q36" i="23"/>
  <c r="E41" i="24" s="1"/>
  <c r="I27" i="9" s="1"/>
  <c r="K27" i="9" s="1"/>
  <c r="BE49" i="22"/>
  <c r="AW46" i="26"/>
  <c r="BA49" i="22"/>
  <c r="J38" i="18"/>
  <c r="L25" i="15"/>
  <c r="X44" i="16"/>
  <c r="AD20" i="18"/>
  <c r="AD22" i="18" s="1"/>
  <c r="F22" i="18"/>
  <c r="T40" i="20"/>
  <c r="R49" i="15"/>
  <c r="C44" i="25"/>
  <c r="Q42" i="25"/>
  <c r="AA46" i="26"/>
  <c r="AK21" i="26"/>
  <c r="C21" i="13"/>
  <c r="V26" i="18"/>
  <c r="S22" i="22"/>
  <c r="W33" i="21"/>
  <c r="C29" i="2" s="1"/>
  <c r="C30" i="3" s="1"/>
  <c r="N22" i="20"/>
  <c r="CY22" i="22"/>
  <c r="S49" i="21"/>
  <c r="H27" i="19"/>
  <c r="H29" i="19" s="1"/>
  <c r="J18" i="19" s="1"/>
  <c r="DI36" i="22"/>
  <c r="DI41" i="22" s="1"/>
  <c r="AS21" i="26"/>
  <c r="G21" i="11"/>
  <c r="J28" i="16"/>
  <c r="V28" i="16"/>
  <c r="AY49" i="22"/>
  <c r="G33" i="10"/>
  <c r="S39" i="28"/>
  <c r="M43" i="2"/>
  <c r="K50" i="24"/>
  <c r="AE49" i="22"/>
  <c r="BU22" i="22"/>
  <c r="W34" i="26"/>
  <c r="AD21" i="18"/>
  <c r="L38" i="18"/>
  <c r="I36" i="22"/>
  <c r="I41" i="22" s="1"/>
  <c r="CM22" i="22"/>
  <c r="H37" i="17"/>
  <c r="AD29" i="15"/>
  <c r="U38" i="28"/>
  <c r="C32" i="4" s="1"/>
  <c r="I32" i="4" s="1"/>
  <c r="J26" i="18"/>
  <c r="BW49" i="22"/>
  <c r="AA49" i="22"/>
  <c r="I39" i="28"/>
  <c r="CU49" i="22"/>
  <c r="L37" i="20"/>
  <c r="AA34" i="26"/>
  <c r="DK49" i="22"/>
  <c r="O31" i="28"/>
  <c r="G28" i="7"/>
  <c r="G32" i="8"/>
  <c r="G35" i="8" s="1"/>
  <c r="G38" i="8" s="1"/>
  <c r="AC49" i="22"/>
  <c r="K30" i="24"/>
  <c r="M25" i="2" s="1"/>
  <c r="I24" i="31"/>
  <c r="F23" i="5" s="1"/>
  <c r="J25" i="15"/>
  <c r="DI22" i="22"/>
  <c r="E21" i="11"/>
  <c r="W26" i="21"/>
  <c r="C22" i="2" s="1"/>
  <c r="C23" i="3" s="1"/>
  <c r="CE22" i="22"/>
  <c r="U46" i="26"/>
  <c r="E21" i="7"/>
  <c r="L14" i="4"/>
  <c r="W23" i="29"/>
  <c r="BW22" i="22"/>
  <c r="G22" i="9"/>
  <c r="BC22" i="22"/>
  <c r="C52" i="27"/>
  <c r="G52" i="27" s="1"/>
  <c r="I48" i="2" s="1"/>
  <c r="O46" i="26"/>
  <c r="Z41" i="19"/>
  <c r="N27" i="19"/>
  <c r="AG46" i="26"/>
  <c r="S35" i="25"/>
  <c r="S38" i="25" s="1"/>
  <c r="S49" i="25" s="1"/>
  <c r="S52" i="25" s="1"/>
  <c r="C22" i="9"/>
  <c r="Q41" i="29"/>
  <c r="BI34" i="26"/>
  <c r="G21" i="13"/>
  <c r="DQ26" i="22"/>
  <c r="C36" i="22"/>
  <c r="C41" i="22" s="1"/>
  <c r="C27" i="13"/>
  <c r="C30" i="13" s="1"/>
  <c r="BQ36" i="22"/>
  <c r="BQ41" i="22" s="1"/>
  <c r="CY49" i="22"/>
  <c r="K18" i="23"/>
  <c r="V37" i="17"/>
  <c r="U29" i="28"/>
  <c r="C23" i="4" s="1"/>
  <c r="I23" i="4" s="1"/>
  <c r="O36" i="22"/>
  <c r="O41" i="22" s="1"/>
  <c r="CQ49" i="22"/>
  <c r="O34" i="26"/>
  <c r="G35" i="21"/>
  <c r="G40" i="21" s="1"/>
  <c r="C27" i="11"/>
  <c r="C30" i="12"/>
  <c r="Q34" i="25"/>
  <c r="BS22" i="22"/>
  <c r="BS44" i="22" s="1"/>
  <c r="AB22" i="18"/>
  <c r="K17" i="24"/>
  <c r="M13" i="2" s="1"/>
  <c r="AD23" i="15"/>
  <c r="F25" i="15"/>
  <c r="BW34" i="26"/>
  <c r="BC49" i="22"/>
  <c r="R28" i="16"/>
  <c r="C45" i="23"/>
  <c r="Q43" i="23"/>
  <c r="AO49" i="22"/>
  <c r="CW36" i="22"/>
  <c r="CW41" i="22" s="1"/>
  <c r="X37" i="20"/>
  <c r="G18" i="23"/>
  <c r="G40" i="23" s="1"/>
  <c r="G49" i="23" s="1"/>
  <c r="G52" i="23" s="1"/>
  <c r="DQ32" i="22"/>
  <c r="C32" i="24" s="1"/>
  <c r="I32" i="24" s="1"/>
  <c r="E27" i="2" s="1"/>
  <c r="G31" i="29"/>
  <c r="Q43" i="25"/>
  <c r="G44" i="2" s="1"/>
  <c r="G42" i="3" s="1"/>
  <c r="I18" i="23"/>
  <c r="G25" i="31"/>
  <c r="I22" i="31"/>
  <c r="F21" i="5" s="1"/>
  <c r="K23" i="3"/>
  <c r="E22" i="7"/>
  <c r="L23" i="16"/>
  <c r="AD36" i="17"/>
  <c r="AB44" i="16"/>
  <c r="W37" i="21"/>
  <c r="O32" i="23"/>
  <c r="O37" i="23" s="1"/>
  <c r="O40" i="23" s="1"/>
  <c r="L42" i="18"/>
  <c r="Y34" i="26"/>
  <c r="CE36" i="22"/>
  <c r="CE41" i="22" s="1"/>
  <c r="CE44" i="22" s="1"/>
  <c r="AY46" i="26"/>
  <c r="K14" i="3"/>
  <c r="AD24" i="18"/>
  <c r="AD26" i="18" s="1"/>
  <c r="F26" i="18"/>
  <c r="C31" i="28"/>
  <c r="U28" i="28"/>
  <c r="C22" i="4" s="1"/>
  <c r="P25" i="15"/>
  <c r="Z26" i="18"/>
  <c r="X44" i="19"/>
  <c r="BQ49" i="22"/>
  <c r="C28" i="7"/>
  <c r="C32" i="7" s="1"/>
  <c r="C32" i="8"/>
  <c r="W22" i="28"/>
  <c r="L15" i="4"/>
  <c r="BS49" i="22"/>
  <c r="G44" i="25"/>
  <c r="L22" i="4"/>
  <c r="M41" i="29"/>
  <c r="N42" i="18"/>
  <c r="U27" i="28"/>
  <c r="E31" i="28"/>
  <c r="O49" i="21"/>
  <c r="W31" i="29"/>
  <c r="AY22" i="22"/>
  <c r="Z37" i="20"/>
  <c r="C19" i="27"/>
  <c r="R40" i="20"/>
  <c r="BI46" i="26"/>
  <c r="BS46" i="26"/>
  <c r="E32" i="32"/>
  <c r="U22" i="29"/>
  <c r="E23" i="29"/>
  <c r="H32" i="32"/>
  <c r="G49" i="21"/>
  <c r="E28" i="11"/>
  <c r="AD35" i="19"/>
  <c r="BG21" i="26"/>
  <c r="G20" i="11"/>
  <c r="AD24" i="20"/>
  <c r="AD25" i="20" s="1"/>
  <c r="F25" i="20"/>
  <c r="Q21" i="26"/>
  <c r="W54" i="21"/>
  <c r="P38" i="18"/>
  <c r="AW21" i="26"/>
  <c r="Q27" i="23"/>
  <c r="E31" i="24" s="1"/>
  <c r="G29" i="11"/>
  <c r="O22" i="22"/>
  <c r="T22" i="17"/>
  <c r="E29" i="11"/>
  <c r="C35" i="21"/>
  <c r="C40" i="21" s="1"/>
  <c r="W25" i="21"/>
  <c r="C21" i="2" s="1"/>
  <c r="I18" i="13"/>
  <c r="K18" i="13" s="1"/>
  <c r="AA36" i="22"/>
  <c r="AA41" i="22" s="1"/>
  <c r="AA44" i="22" s="1"/>
  <c r="Z38" i="18"/>
  <c r="Y21" i="26"/>
  <c r="V24" i="19"/>
  <c r="W38" i="21"/>
  <c r="C35" i="2" s="1"/>
  <c r="M44" i="2"/>
  <c r="Y49" i="21"/>
  <c r="K42" i="3"/>
  <c r="N22" i="18"/>
  <c r="O22" i="28"/>
  <c r="O34" i="28" s="1"/>
  <c r="O43" i="28" s="1"/>
  <c r="O47" i="28" s="1"/>
  <c r="K31" i="28"/>
  <c r="K34" i="28" s="1"/>
  <c r="K43" i="28" s="1"/>
  <c r="K47" i="28" s="1"/>
  <c r="K35" i="6"/>
  <c r="M14" i="2"/>
  <c r="K15" i="3"/>
  <c r="C21" i="7"/>
  <c r="Q35" i="23"/>
  <c r="E40" i="24" s="1"/>
  <c r="Q36" i="22"/>
  <c r="Q41" i="22" s="1"/>
  <c r="DK22" i="22"/>
  <c r="DK44" i="22" s="1"/>
  <c r="S32" i="23"/>
  <c r="S37" i="23" s="1"/>
  <c r="S40" i="23" s="1"/>
  <c r="S49" i="23" s="1"/>
  <c r="S52" i="23" s="1"/>
  <c r="E20" i="11"/>
  <c r="P44" i="15"/>
  <c r="C33" i="27"/>
  <c r="G33" i="27" s="1"/>
  <c r="I30" i="2" s="1"/>
  <c r="K34" i="3"/>
  <c r="AW49" i="22"/>
  <c r="C22" i="11"/>
  <c r="DQ35" i="22"/>
  <c r="Z44" i="16"/>
  <c r="G20" i="21"/>
  <c r="X25" i="15"/>
  <c r="E20" i="21"/>
  <c r="L40" i="17"/>
  <c r="H44" i="19"/>
  <c r="AD33" i="17"/>
  <c r="M20" i="21"/>
  <c r="P22" i="17"/>
  <c r="AM36" i="22"/>
  <c r="AM41" i="22" s="1"/>
  <c r="L25" i="32"/>
  <c r="E33" i="10"/>
  <c r="L22" i="5"/>
  <c r="K16" i="24"/>
  <c r="DS22" i="22"/>
  <c r="O49" i="22"/>
  <c r="DE49" i="22"/>
  <c r="AB41" i="19"/>
  <c r="K20" i="21"/>
  <c r="K43" i="21" s="1"/>
  <c r="K52" i="21" s="1"/>
  <c r="K56" i="21" s="1"/>
  <c r="K27" i="3"/>
  <c r="E35" i="21"/>
  <c r="E40" i="21" s="1"/>
  <c r="BK46" i="26"/>
  <c r="AD18" i="17"/>
  <c r="F27" i="17"/>
  <c r="H18" i="17" s="1"/>
  <c r="H27" i="17" s="1"/>
  <c r="J18" i="17" s="1"/>
  <c r="K26" i="24"/>
  <c r="DS36" i="22"/>
  <c r="DS41" i="22" s="1"/>
  <c r="AB42" i="18"/>
  <c r="U34" i="26"/>
  <c r="K24" i="6"/>
  <c r="K28" i="3"/>
  <c r="M49" i="22"/>
  <c r="M39" i="28"/>
  <c r="K41" i="29"/>
  <c r="T42" i="18"/>
  <c r="Z22" i="18"/>
  <c r="AB37" i="17"/>
  <c r="AE34" i="26"/>
  <c r="CI36" i="22"/>
  <c r="CI41" i="22" s="1"/>
  <c r="AB44" i="19"/>
  <c r="E31" i="7"/>
  <c r="Y49" i="22"/>
  <c r="CS36" i="22"/>
  <c r="CS41" i="22" s="1"/>
  <c r="Q32" i="25"/>
  <c r="I30" i="10" s="1"/>
  <c r="C35" i="25"/>
  <c r="G27" i="10"/>
  <c r="W36" i="22"/>
  <c r="W41" i="22" s="1"/>
  <c r="O31" i="29"/>
  <c r="BM49" i="22"/>
  <c r="BW21" i="26"/>
  <c r="E22" i="9"/>
  <c r="DI49" i="22"/>
  <c r="P28" i="16"/>
  <c r="DE36" i="22"/>
  <c r="DE41" i="22" s="1"/>
  <c r="E35" i="25"/>
  <c r="T24" i="19"/>
  <c r="R44" i="15"/>
  <c r="AC46" i="26"/>
  <c r="S20" i="21"/>
  <c r="E21" i="26"/>
  <c r="Q23" i="25"/>
  <c r="W27" i="21"/>
  <c r="C23" i="2" s="1"/>
  <c r="N28" i="16"/>
  <c r="K23" i="29"/>
  <c r="AD41" i="18"/>
  <c r="V22" i="20"/>
  <c r="BK34" i="26"/>
  <c r="W41" i="29"/>
  <c r="K56" i="24"/>
  <c r="M48" i="2" s="1"/>
  <c r="U30" i="28"/>
  <c r="C24" i="4" s="1"/>
  <c r="I24" i="4" s="1"/>
  <c r="G19" i="30"/>
  <c r="G20" i="30" s="1"/>
  <c r="C20" i="30"/>
  <c r="Y36" i="22"/>
  <c r="Y41" i="22" s="1"/>
  <c r="Y44" i="22" s="1"/>
  <c r="Y53" i="22" s="1"/>
  <c r="Y56" i="22" s="1"/>
  <c r="DQ19" i="22"/>
  <c r="L30" i="15"/>
  <c r="AD22" i="19"/>
  <c r="I41" i="29"/>
  <c r="C20" i="7"/>
  <c r="N44" i="16"/>
  <c r="L23" i="32"/>
  <c r="BI22" i="22"/>
  <c r="L25" i="17"/>
  <c r="AD24" i="17"/>
  <c r="AD25" i="17" s="1"/>
  <c r="AI46" i="26"/>
  <c r="BS36" i="22"/>
  <c r="BS41" i="22" s="1"/>
  <c r="C25" i="8"/>
  <c r="C35" i="8" s="1"/>
  <c r="C38" i="8" s="1"/>
  <c r="C19" i="7"/>
  <c r="V37" i="20"/>
  <c r="Q24" i="23"/>
  <c r="E28" i="24" s="1"/>
  <c r="DG49" i="22"/>
  <c r="K18" i="31"/>
  <c r="T44" i="15"/>
  <c r="K35" i="3"/>
  <c r="H24" i="19"/>
  <c r="L30" i="5"/>
  <c r="L19" i="32"/>
  <c r="C22" i="28"/>
  <c r="C34" i="28" s="1"/>
  <c r="C43" i="28" s="1"/>
  <c r="C47" i="28" s="1"/>
  <c r="U20" i="28"/>
  <c r="C15" i="4" s="1"/>
  <c r="I15" i="4" s="1"/>
  <c r="R44" i="16"/>
  <c r="L38" i="4"/>
  <c r="O20" i="21"/>
  <c r="K19" i="24"/>
  <c r="M15" i="2" s="1"/>
  <c r="W47" i="21"/>
  <c r="C44" i="2" s="1"/>
  <c r="C42" i="3" s="1"/>
  <c r="G27" i="13"/>
  <c r="E29" i="7"/>
  <c r="AE36" i="22"/>
  <c r="AE41" i="22" s="1"/>
  <c r="I32" i="23"/>
  <c r="I37" i="23" s="1"/>
  <c r="Q23" i="23"/>
  <c r="E27" i="24" s="1"/>
  <c r="AK34" i="26"/>
  <c r="AD19" i="15"/>
  <c r="AO21" i="26"/>
  <c r="BG49" i="22"/>
  <c r="DQ27" i="22"/>
  <c r="E23" i="3" s="1"/>
  <c r="AW22" i="22"/>
  <c r="X30" i="15"/>
  <c r="BO36" i="22"/>
  <c r="BO41" i="22" s="1"/>
  <c r="P37" i="17"/>
  <c r="BS21" i="26"/>
  <c r="E22" i="22"/>
  <c r="AD26" i="19"/>
  <c r="AD27" i="19" s="1"/>
  <c r="F27" i="19"/>
  <c r="F29" i="19" s="1"/>
  <c r="H18" i="19" s="1"/>
  <c r="DA49" i="22"/>
  <c r="AQ36" i="22"/>
  <c r="AQ41" i="22" s="1"/>
  <c r="S21" i="26"/>
  <c r="N49" i="15"/>
  <c r="AU49" i="22"/>
  <c r="BY36" i="22"/>
  <c r="BY41" i="22" s="1"/>
  <c r="L39" i="16"/>
  <c r="C21" i="11"/>
  <c r="N44" i="15"/>
  <c r="BA46" i="26"/>
  <c r="K16" i="3"/>
  <c r="AK36" i="22"/>
  <c r="AK41" i="22" s="1"/>
  <c r="AD36" i="20"/>
  <c r="I35" i="21"/>
  <c r="I40" i="21" s="1"/>
  <c r="I43" i="21" s="1"/>
  <c r="F38" i="18"/>
  <c r="AD37" i="18"/>
  <c r="Q29" i="23"/>
  <c r="E33" i="24" s="1"/>
  <c r="K28" i="24"/>
  <c r="M23" i="2" s="1"/>
  <c r="K24" i="3"/>
  <c r="S22" i="28"/>
  <c r="AG22" i="22"/>
  <c r="E36" i="11"/>
  <c r="E38" i="11" s="1"/>
  <c r="E38" i="12"/>
  <c r="G24" i="7"/>
  <c r="L32" i="4"/>
  <c r="CQ36" i="22"/>
  <c r="CQ41" i="22" s="1"/>
  <c r="CQ44" i="22" s="1"/>
  <c r="CQ53" i="22" s="1"/>
  <c r="CQ56" i="22" s="1"/>
  <c r="T25" i="15"/>
  <c r="K21" i="26"/>
  <c r="V30" i="15"/>
  <c r="BU36" i="22"/>
  <c r="BU41" i="22" s="1"/>
  <c r="AG34" i="26"/>
  <c r="Z27" i="19"/>
  <c r="Z22" i="17"/>
  <c r="C45" i="27"/>
  <c r="I29" i="12" s="1"/>
  <c r="BY49" i="22"/>
  <c r="I49" i="22"/>
  <c r="T26" i="18"/>
  <c r="DQ17" i="22"/>
  <c r="U21" i="26"/>
  <c r="AD40" i="19"/>
  <c r="AO34" i="26"/>
  <c r="L49" i="15"/>
  <c r="AD28" i="15"/>
  <c r="AD30" i="15" s="1"/>
  <c r="AU36" i="22"/>
  <c r="AU41" i="22" s="1"/>
  <c r="H22" i="20"/>
  <c r="BO21" i="26"/>
  <c r="CA22" i="22"/>
  <c r="L22" i="17"/>
  <c r="E22" i="11"/>
  <c r="CC49" i="22"/>
  <c r="V40" i="20"/>
  <c r="AD48" i="15"/>
  <c r="CA49" i="22"/>
  <c r="CU36" i="22"/>
  <c r="CU41" i="22" s="1"/>
  <c r="G27" i="11"/>
  <c r="G30" i="12"/>
  <c r="T22" i="20"/>
  <c r="DQ20" i="22"/>
  <c r="E17" i="3" s="1"/>
  <c r="L21" i="32"/>
  <c r="G41" i="29"/>
  <c r="AB28" i="16"/>
  <c r="I46" i="27"/>
  <c r="M42" i="2"/>
  <c r="J30" i="15"/>
  <c r="T37" i="17"/>
  <c r="AD39" i="20"/>
  <c r="AD40" i="20" s="1"/>
  <c r="F40" i="20"/>
  <c r="C30" i="27"/>
  <c r="G30" i="27" s="1"/>
  <c r="I27" i="2" s="1"/>
  <c r="L24" i="32"/>
  <c r="N41" i="19"/>
  <c r="BO22" i="22"/>
  <c r="AD21" i="20"/>
  <c r="E46" i="27"/>
  <c r="I33" i="13"/>
  <c r="K33" i="13" s="1"/>
  <c r="K35" i="13" s="1"/>
  <c r="J22" i="20"/>
  <c r="AD39" i="19"/>
  <c r="K31" i="24"/>
  <c r="M26" i="2" s="1"/>
  <c r="K31" i="3"/>
  <c r="K35" i="24"/>
  <c r="M30" i="2" s="1"/>
  <c r="AD18" i="19"/>
  <c r="CW49" i="22"/>
  <c r="I19" i="13"/>
  <c r="K19" i="13" s="1"/>
  <c r="AM49" i="22"/>
  <c r="E32" i="23"/>
  <c r="E37" i="23" s="1"/>
  <c r="P26" i="18"/>
  <c r="DQ16" i="22"/>
  <c r="C22" i="22"/>
  <c r="CM36" i="22"/>
  <c r="CM41" i="22" s="1"/>
  <c r="M36" i="22"/>
  <c r="M41" i="22" s="1"/>
  <c r="W19" i="21"/>
  <c r="C17" i="2" s="1"/>
  <c r="C18" i="3" s="1"/>
  <c r="Y22" i="22"/>
  <c r="V41" i="19"/>
  <c r="K32" i="23"/>
  <c r="K37" i="23" s="1"/>
  <c r="M49" i="21"/>
  <c r="E28" i="7"/>
  <c r="E32" i="8"/>
  <c r="X22" i="18"/>
  <c r="U36" i="22"/>
  <c r="U41" i="22" s="1"/>
  <c r="U44" i="22" s="1"/>
  <c r="U53" i="22" s="1"/>
  <c r="U56" i="22" s="1"/>
  <c r="R38" i="18"/>
  <c r="BC36" i="22"/>
  <c r="BC41" i="22" s="1"/>
  <c r="AW34" i="26"/>
  <c r="V44" i="15"/>
  <c r="E49" i="21"/>
  <c r="E18" i="23"/>
  <c r="R44" i="19"/>
  <c r="U21" i="28"/>
  <c r="C16" i="4" s="1"/>
  <c r="I16" i="4" s="1"/>
  <c r="CM49" i="22"/>
  <c r="M35" i="25"/>
  <c r="R27" i="19"/>
  <c r="M34" i="26"/>
  <c r="H22" i="18"/>
  <c r="BO46" i="26"/>
  <c r="I45" i="23"/>
  <c r="BE36" i="22"/>
  <c r="BE41" i="22" s="1"/>
  <c r="E27" i="10"/>
  <c r="F44" i="16"/>
  <c r="F46" i="16" s="1"/>
  <c r="H36" i="16" s="1"/>
  <c r="AD41" i="16"/>
  <c r="Q44" i="23"/>
  <c r="E49" i="24" s="1"/>
  <c r="I28" i="9" s="1"/>
  <c r="K28" i="9" s="1"/>
  <c r="U19" i="28"/>
  <c r="U22" i="28" s="1"/>
  <c r="I22" i="28"/>
  <c r="CW22" i="22"/>
  <c r="CW44" i="22" s="1"/>
  <c r="AD21" i="17"/>
  <c r="K36" i="3"/>
  <c r="C29" i="7"/>
  <c r="C21" i="26"/>
  <c r="C16" i="27"/>
  <c r="BK21" i="26"/>
  <c r="W46" i="26"/>
  <c r="Z44" i="15"/>
  <c r="AD43" i="19"/>
  <c r="AD44" i="19" s="1"/>
  <c r="F44" i="19"/>
  <c r="DQ30" i="22"/>
  <c r="X39" i="16"/>
  <c r="CI22" i="22"/>
  <c r="CI44" i="22" s="1"/>
  <c r="CI53" i="22" s="1"/>
  <c r="CI56" i="22" s="1"/>
  <c r="CS49" i="22"/>
  <c r="AI34" i="26"/>
  <c r="G26" i="30"/>
  <c r="C23" i="5" s="1"/>
  <c r="I23" i="5" s="1"/>
  <c r="C27" i="30"/>
  <c r="M21" i="26"/>
  <c r="K41" i="24"/>
  <c r="M36" i="2" s="1"/>
  <c r="C29" i="9"/>
  <c r="AG36" i="22"/>
  <c r="AG41" i="22" s="1"/>
  <c r="AG44" i="22" s="1"/>
  <c r="AG53" i="22" s="1"/>
  <c r="AG56" i="22" s="1"/>
  <c r="R26" i="18"/>
  <c r="DQ38" i="22"/>
  <c r="AE46" i="26"/>
  <c r="L29" i="32"/>
  <c r="C22" i="7"/>
  <c r="AB49" i="15"/>
  <c r="DM22" i="22"/>
  <c r="K22" i="22"/>
  <c r="CA36" i="22"/>
  <c r="CA41" i="22" s="1"/>
  <c r="E22" i="28"/>
  <c r="E34" i="28" s="1"/>
  <c r="E43" i="28" s="1"/>
  <c r="E47" i="28" s="1"/>
  <c r="S49" i="22"/>
  <c r="BK22" i="22"/>
  <c r="M22" i="28"/>
  <c r="L44" i="15"/>
  <c r="C25" i="27"/>
  <c r="G25" i="27" s="1"/>
  <c r="E34" i="26"/>
  <c r="Q22" i="28"/>
  <c r="G22" i="11"/>
  <c r="R25" i="15"/>
  <c r="Z39" i="16"/>
  <c r="C49" i="21"/>
  <c r="W46" i="21"/>
  <c r="W49" i="21" s="1"/>
  <c r="X26" i="18"/>
  <c r="V44" i="19"/>
  <c r="H25" i="15"/>
  <c r="AD21" i="15"/>
  <c r="S46" i="26"/>
  <c r="X25" i="20"/>
  <c r="G36" i="22"/>
  <c r="G41" i="22" s="1"/>
  <c r="X23" i="16"/>
  <c r="C29" i="27"/>
  <c r="G29" i="27" s="1"/>
  <c r="I26" i="2" s="1"/>
  <c r="E19" i="11"/>
  <c r="CY36" i="22"/>
  <c r="CY41" i="22" s="1"/>
  <c r="N24" i="19"/>
  <c r="G23" i="7"/>
  <c r="R40" i="17"/>
  <c r="K20" i="24"/>
  <c r="M16" i="2" s="1"/>
  <c r="K17" i="3"/>
  <c r="X44" i="15"/>
  <c r="DA36" i="22"/>
  <c r="DA41" i="22" s="1"/>
  <c r="K35" i="21"/>
  <c r="K40" i="21" s="1"/>
  <c r="L30" i="32"/>
  <c r="E45" i="23"/>
  <c r="BQ46" i="26"/>
  <c r="V49" i="15"/>
  <c r="X40" i="20"/>
  <c r="W21" i="26"/>
  <c r="AD34" i="18"/>
  <c r="K29" i="3"/>
  <c r="L22" i="32"/>
  <c r="J22" i="17"/>
  <c r="J27" i="17" s="1"/>
  <c r="L18" i="17" s="1"/>
  <c r="L24" i="19"/>
  <c r="X49" i="15"/>
  <c r="AQ21" i="26"/>
  <c r="AS36" i="22"/>
  <c r="AS41" i="22" s="1"/>
  <c r="N26" i="18"/>
  <c r="T49" i="15"/>
  <c r="DQ28" i="22"/>
  <c r="E24" i="3" s="1"/>
  <c r="BK36" i="22"/>
  <c r="BK41" i="22" s="1"/>
  <c r="Z37" i="17"/>
  <c r="U22" i="22"/>
  <c r="C35" i="13"/>
  <c r="Q31" i="23"/>
  <c r="E35" i="24" s="1"/>
  <c r="AY34" i="26"/>
  <c r="BU49" i="22"/>
  <c r="E49" i="22"/>
  <c r="J44" i="19"/>
  <c r="CC36" i="22"/>
  <c r="CC41" i="22" s="1"/>
  <c r="Q31" i="28"/>
  <c r="K40" i="24"/>
  <c r="M35" i="2" s="1"/>
  <c r="G45" i="23"/>
  <c r="J49" i="15"/>
  <c r="G21" i="7"/>
  <c r="K46" i="3"/>
  <c r="H28" i="16"/>
  <c r="AD18" i="18"/>
  <c r="AQ22" i="22"/>
  <c r="AQ34" i="26"/>
  <c r="E36" i="22"/>
  <c r="E41" i="22" s="1"/>
  <c r="AB30" i="15"/>
  <c r="E21" i="27"/>
  <c r="K22" i="3"/>
  <c r="Y35" i="21"/>
  <c r="Y40" i="21" s="1"/>
  <c r="H25" i="20"/>
  <c r="Q22" i="22"/>
  <c r="N25" i="17"/>
  <c r="C24" i="12"/>
  <c r="C18" i="11"/>
  <c r="DQ34" i="22"/>
  <c r="E30" i="3" s="1"/>
  <c r="L25" i="20"/>
  <c r="E21" i="13"/>
  <c r="AU46" i="26"/>
  <c r="AU34" i="26"/>
  <c r="K30" i="3"/>
  <c r="BW46" i="26"/>
  <c r="DQ55" i="22"/>
  <c r="I37" i="8" s="1"/>
  <c r="Q46" i="26"/>
  <c r="G34" i="28"/>
  <c r="G43" i="28" s="1"/>
  <c r="G47" i="28" s="1"/>
  <c r="AC44" i="22"/>
  <c r="AC53" i="22" s="1"/>
  <c r="AC56" i="22" s="1"/>
  <c r="M46" i="29"/>
  <c r="M50" i="29" s="1"/>
  <c r="C40" i="6"/>
  <c r="BY46" i="26"/>
  <c r="BY50" i="26" s="1"/>
  <c r="BY53" i="26" s="1"/>
  <c r="C44" i="27"/>
  <c r="C28" i="6"/>
  <c r="K27" i="6"/>
  <c r="G28" i="6"/>
  <c r="K39" i="6"/>
  <c r="G40" i="6"/>
  <c r="J32" i="32"/>
  <c r="L16" i="32"/>
  <c r="E40" i="6"/>
  <c r="E28" i="6"/>
  <c r="C48" i="24"/>
  <c r="E41" i="3"/>
  <c r="G14" i="2"/>
  <c r="G15" i="3" s="1"/>
  <c r="I22" i="10"/>
  <c r="K22" i="10" s="1"/>
  <c r="E46" i="3"/>
  <c r="C56" i="24"/>
  <c r="I40" i="23"/>
  <c r="G45" i="27"/>
  <c r="I44" i="2" s="1"/>
  <c r="E22" i="3"/>
  <c r="C26" i="24"/>
  <c r="C38" i="25"/>
  <c r="C14" i="2"/>
  <c r="C15" i="3" s="1"/>
  <c r="I19" i="6"/>
  <c r="K19" i="6" s="1"/>
  <c r="I44" i="12"/>
  <c r="E28" i="3"/>
  <c r="C21" i="27"/>
  <c r="G17" i="27"/>
  <c r="I14" i="2" s="1"/>
  <c r="I19" i="12"/>
  <c r="F21" i="4"/>
  <c r="F25" i="4" s="1"/>
  <c r="I34" i="28"/>
  <c r="I43" i="28" s="1"/>
  <c r="I47" i="28" s="1"/>
  <c r="I17" i="6"/>
  <c r="C12" i="2"/>
  <c r="G30" i="13"/>
  <c r="CM44" i="22"/>
  <c r="I36" i="12"/>
  <c r="G43" i="27"/>
  <c r="E27" i="3"/>
  <c r="C31" i="24"/>
  <c r="C13" i="2"/>
  <c r="I31" i="10"/>
  <c r="K31" i="10" s="1"/>
  <c r="G37" i="2"/>
  <c r="G27" i="30"/>
  <c r="C21" i="5"/>
  <c r="C24" i="3"/>
  <c r="C14" i="4"/>
  <c r="C35" i="3"/>
  <c r="C21" i="4"/>
  <c r="I32" i="6"/>
  <c r="K32" i="6" s="1"/>
  <c r="C34" i="2"/>
  <c r="C34" i="3" s="1"/>
  <c r="G46" i="3"/>
  <c r="G48" i="2"/>
  <c r="I38" i="10"/>
  <c r="K38" i="10" s="1"/>
  <c r="DK53" i="22"/>
  <c r="DK56" i="22" s="1"/>
  <c r="C49" i="24"/>
  <c r="E42" i="3"/>
  <c r="CY44" i="22"/>
  <c r="I18" i="31"/>
  <c r="E15" i="3"/>
  <c r="C18" i="24"/>
  <c r="L33" i="4"/>
  <c r="E56" i="24"/>
  <c r="I34" i="9"/>
  <c r="K34" i="9" s="1"/>
  <c r="C39" i="24"/>
  <c r="E34" i="3"/>
  <c r="E16" i="3"/>
  <c r="C19" i="24"/>
  <c r="I19" i="24" s="1"/>
  <c r="E15" i="2" s="1"/>
  <c r="E26" i="3"/>
  <c r="C30" i="24"/>
  <c r="M38" i="25"/>
  <c r="M49" i="25" s="1"/>
  <c r="M52" i="25" s="1"/>
  <c r="CA44" i="22"/>
  <c r="E29" i="3"/>
  <c r="I29" i="3" s="1"/>
  <c r="C33" i="24"/>
  <c r="C31" i="4"/>
  <c r="U39" i="28"/>
  <c r="G34" i="29"/>
  <c r="C36" i="10"/>
  <c r="C39" i="10" s="1"/>
  <c r="C16" i="2"/>
  <c r="C17" i="3" s="1"/>
  <c r="I21" i="6"/>
  <c r="K21" i="6" s="1"/>
  <c r="I22" i="12"/>
  <c r="AY44" i="22"/>
  <c r="AY53" i="22" s="1"/>
  <c r="AY56" i="22" s="1"/>
  <c r="E20" i="24"/>
  <c r="I21" i="12"/>
  <c r="G19" i="27"/>
  <c r="I16" i="2" s="1"/>
  <c r="C35" i="24"/>
  <c r="E31" i="3"/>
  <c r="I26" i="3"/>
  <c r="AD22" i="17"/>
  <c r="AD27" i="17" s="1"/>
  <c r="I23" i="10"/>
  <c r="K23" i="10" s="1"/>
  <c r="G15" i="2"/>
  <c r="G16" i="3" s="1"/>
  <c r="C15" i="2"/>
  <c r="I20" i="6"/>
  <c r="K20" i="6" s="1"/>
  <c r="M12" i="2"/>
  <c r="G16" i="27"/>
  <c r="I18" i="12"/>
  <c r="E48" i="24"/>
  <c r="Q45" i="23"/>
  <c r="G35" i="2"/>
  <c r="Q35" i="25"/>
  <c r="E18" i="3"/>
  <c r="C21" i="24"/>
  <c r="M21" i="2"/>
  <c r="DC44" i="22"/>
  <c r="E26" i="24"/>
  <c r="E37" i="24" s="1"/>
  <c r="I26" i="10"/>
  <c r="K26" i="10" s="1"/>
  <c r="G43" i="2"/>
  <c r="G16" i="2"/>
  <c r="G17" i="3" s="1"/>
  <c r="I24" i="10"/>
  <c r="K24" i="10" s="1"/>
  <c r="C36" i="2"/>
  <c r="C36" i="3" s="1"/>
  <c r="I33" i="6"/>
  <c r="K33" i="6" s="1"/>
  <c r="E13" i="3"/>
  <c r="C16" i="24"/>
  <c r="U23" i="29"/>
  <c r="F14" i="4"/>
  <c r="F17" i="4" s="1"/>
  <c r="C28" i="24"/>
  <c r="I28" i="24" s="1"/>
  <c r="E23" i="2" s="1"/>
  <c r="G17" i="2"/>
  <c r="G18" i="3" s="1"/>
  <c r="I25" i="10"/>
  <c r="K25" i="10" s="1"/>
  <c r="G18" i="27"/>
  <c r="I15" i="2" s="1"/>
  <c r="M44" i="22"/>
  <c r="C20" i="24"/>
  <c r="C43" i="2"/>
  <c r="E14" i="3"/>
  <c r="C17" i="24"/>
  <c r="C46" i="3"/>
  <c r="C48" i="2"/>
  <c r="I45" i="6"/>
  <c r="C45" i="6"/>
  <c r="E45" i="6" s="1"/>
  <c r="G45" i="6" s="1"/>
  <c r="I21" i="10"/>
  <c r="K21" i="10" s="1"/>
  <c r="G13" i="2"/>
  <c r="G14" i="3" s="1"/>
  <c r="F32" i="15"/>
  <c r="H19" i="15" s="1"/>
  <c r="I20" i="10"/>
  <c r="G12" i="2"/>
  <c r="F30" i="16"/>
  <c r="H20" i="16" s="1"/>
  <c r="H30" i="16" s="1"/>
  <c r="J20" i="16" s="1"/>
  <c r="I21" i="13" l="1"/>
  <c r="M45" i="2"/>
  <c r="K23" i="2"/>
  <c r="I30" i="3"/>
  <c r="E25" i="7"/>
  <c r="C30" i="11"/>
  <c r="C33" i="4"/>
  <c r="I34" i="3"/>
  <c r="C29" i="30"/>
  <c r="C33" i="30" s="1"/>
  <c r="W34" i="29"/>
  <c r="W46" i="29" s="1"/>
  <c r="W50" i="29" s="1"/>
  <c r="K34" i="29"/>
  <c r="O34" i="29"/>
  <c r="O46" i="29" s="1"/>
  <c r="O50" i="29" s="1"/>
  <c r="I46" i="29"/>
  <c r="I50" i="29" s="1"/>
  <c r="Q46" i="29"/>
  <c r="Q50" i="29" s="1"/>
  <c r="S34" i="28"/>
  <c r="S43" i="28" s="1"/>
  <c r="S47" i="28" s="1"/>
  <c r="C46" i="27"/>
  <c r="G49" i="25"/>
  <c r="G52" i="25" s="1"/>
  <c r="Q44" i="25"/>
  <c r="Q27" i="25"/>
  <c r="I31" i="24"/>
  <c r="E26" i="2" s="1"/>
  <c r="K26" i="2" s="1"/>
  <c r="I33" i="24"/>
  <c r="E28" i="2" s="1"/>
  <c r="I30" i="24"/>
  <c r="E25" i="2" s="1"/>
  <c r="E40" i="23"/>
  <c r="K40" i="23"/>
  <c r="K49" i="23" s="1"/>
  <c r="K52" i="23" s="1"/>
  <c r="DI44" i="22"/>
  <c r="DI53" i="22" s="1"/>
  <c r="DI56" i="22" s="1"/>
  <c r="DM44" i="22"/>
  <c r="AW44" i="22"/>
  <c r="AW53" i="22" s="1"/>
  <c r="AW56" i="22" s="1"/>
  <c r="BI44" i="22"/>
  <c r="BI53" i="22" s="1"/>
  <c r="BI56" i="22" s="1"/>
  <c r="BC44" i="22"/>
  <c r="BC53" i="22" s="1"/>
  <c r="BC56" i="22" s="1"/>
  <c r="AI44" i="22"/>
  <c r="AI53" i="22" s="1"/>
  <c r="AI56" i="22" s="1"/>
  <c r="AQ44" i="22"/>
  <c r="AQ53" i="22" s="1"/>
  <c r="AQ56" i="22" s="1"/>
  <c r="G44" i="22"/>
  <c r="G53" i="22" s="1"/>
  <c r="G56" i="22" s="1"/>
  <c r="C44" i="22"/>
  <c r="C53" i="22" s="1"/>
  <c r="C56" i="22" s="1"/>
  <c r="DS44" i="22"/>
  <c r="DS53" i="22" s="1"/>
  <c r="DS56" i="22" s="1"/>
  <c r="AU44" i="22"/>
  <c r="DQ22" i="22"/>
  <c r="CM53" i="22"/>
  <c r="CM56" i="22" s="1"/>
  <c r="M53" i="22"/>
  <c r="M56" i="22" s="1"/>
  <c r="K44" i="22"/>
  <c r="K53" i="22" s="1"/>
  <c r="K56" i="22" s="1"/>
  <c r="Y43" i="21"/>
  <c r="Y52" i="21" s="1"/>
  <c r="Y56" i="21" s="1"/>
  <c r="S43" i="21"/>
  <c r="M43" i="21"/>
  <c r="M52" i="21" s="1"/>
  <c r="M56" i="21" s="1"/>
  <c r="W20" i="21"/>
  <c r="Q43" i="21"/>
  <c r="Q52" i="21" s="1"/>
  <c r="Q56" i="21" s="1"/>
  <c r="F27" i="20"/>
  <c r="H18" i="20" s="1"/>
  <c r="AD22" i="20"/>
  <c r="AD27" i="20" s="1"/>
  <c r="AD41" i="19"/>
  <c r="AD46" i="19" s="1"/>
  <c r="AD24" i="19"/>
  <c r="AD29" i="19" s="1"/>
  <c r="F44" i="18"/>
  <c r="H34" i="18" s="1"/>
  <c r="H44" i="18" s="1"/>
  <c r="J34" i="18" s="1"/>
  <c r="J44" i="18" s="1"/>
  <c r="L34" i="18" s="1"/>
  <c r="L44" i="18" s="1"/>
  <c r="N34" i="18" s="1"/>
  <c r="N44" i="18" s="1"/>
  <c r="P34" i="18" s="1"/>
  <c r="P44" i="18" s="1"/>
  <c r="R34" i="18" s="1"/>
  <c r="R44" i="18" s="1"/>
  <c r="T34" i="18" s="1"/>
  <c r="T44" i="18" s="1"/>
  <c r="V34" i="18" s="1"/>
  <c r="V44" i="18" s="1"/>
  <c r="X34" i="18" s="1"/>
  <c r="X44" i="18" s="1"/>
  <c r="Z34" i="18" s="1"/>
  <c r="Z44" i="18" s="1"/>
  <c r="AB34" i="18" s="1"/>
  <c r="AB44" i="18" s="1"/>
  <c r="H46" i="16"/>
  <c r="J36" i="16" s="1"/>
  <c r="J46" i="16" s="1"/>
  <c r="L36" i="16" s="1"/>
  <c r="L46" i="16" s="1"/>
  <c r="N36" i="16" s="1"/>
  <c r="N46" i="16" s="1"/>
  <c r="P36" i="16" s="1"/>
  <c r="P46" i="16" s="1"/>
  <c r="R36" i="16" s="1"/>
  <c r="R46" i="16" s="1"/>
  <c r="T36" i="16" s="1"/>
  <c r="T46" i="16" s="1"/>
  <c r="V36" i="16" s="1"/>
  <c r="V46" i="16" s="1"/>
  <c r="X36" i="16" s="1"/>
  <c r="X46" i="16" s="1"/>
  <c r="Z36" i="16" s="1"/>
  <c r="Z46" i="16" s="1"/>
  <c r="AB36" i="16" s="1"/>
  <c r="AB46" i="16" s="1"/>
  <c r="AD28" i="16"/>
  <c r="AD44" i="15"/>
  <c r="F51" i="15"/>
  <c r="H38" i="15" s="1"/>
  <c r="H51" i="15" s="1"/>
  <c r="J38" i="15" s="1"/>
  <c r="J51" i="15" s="1"/>
  <c r="L38" i="15" s="1"/>
  <c r="L51" i="15" s="1"/>
  <c r="N38" i="15" s="1"/>
  <c r="N51" i="15" s="1"/>
  <c r="P38" i="15" s="1"/>
  <c r="P51" i="15" s="1"/>
  <c r="R38" i="15" s="1"/>
  <c r="R51" i="15" s="1"/>
  <c r="T38" i="15" s="1"/>
  <c r="T51" i="15" s="1"/>
  <c r="V38" i="15" s="1"/>
  <c r="V51" i="15" s="1"/>
  <c r="X38" i="15" s="1"/>
  <c r="X51" i="15" s="1"/>
  <c r="Z38" i="15" s="1"/>
  <c r="Z51" i="15" s="1"/>
  <c r="AB38" i="15" s="1"/>
  <c r="AB51" i="15" s="1"/>
  <c r="G39" i="13"/>
  <c r="G42" i="13" s="1"/>
  <c r="G33" i="12"/>
  <c r="G30" i="11"/>
  <c r="E24" i="11"/>
  <c r="E35" i="8"/>
  <c r="E38" i="8" s="1"/>
  <c r="G25" i="7"/>
  <c r="E32" i="7"/>
  <c r="C24" i="5"/>
  <c r="I30" i="5"/>
  <c r="I22" i="5"/>
  <c r="L17" i="4"/>
  <c r="I23" i="3"/>
  <c r="I24" i="3"/>
  <c r="I46" i="3"/>
  <c r="K27" i="2"/>
  <c r="K27" i="31"/>
  <c r="K31" i="31" s="1"/>
  <c r="E29" i="30"/>
  <c r="E33" i="30" s="1"/>
  <c r="K46" i="29"/>
  <c r="K50" i="29" s="1"/>
  <c r="G46" i="29"/>
  <c r="G50" i="29" s="1"/>
  <c r="U31" i="29"/>
  <c r="Q34" i="28"/>
  <c r="Q43" i="28" s="1"/>
  <c r="Q47" i="28" s="1"/>
  <c r="U31" i="28"/>
  <c r="W34" i="28"/>
  <c r="W43" i="28" s="1"/>
  <c r="W47" i="28" s="1"/>
  <c r="C34" i="27"/>
  <c r="C49" i="25"/>
  <c r="C52" i="25" s="1"/>
  <c r="I35" i="24"/>
  <c r="E30" i="2" s="1"/>
  <c r="K30" i="2" s="1"/>
  <c r="E49" i="23"/>
  <c r="E52" i="23" s="1"/>
  <c r="I49" i="23"/>
  <c r="I52" i="23" s="1"/>
  <c r="O49" i="23"/>
  <c r="O52" i="23" s="1"/>
  <c r="Q32" i="23"/>
  <c r="Q37" i="23" s="1"/>
  <c r="DO49" i="22"/>
  <c r="DO53" i="22" s="1"/>
  <c r="DO56" i="22" s="1"/>
  <c r="DQ48" i="22"/>
  <c r="DQ49" i="22" s="1"/>
  <c r="DA44" i="22"/>
  <c r="DA53" i="22" s="1"/>
  <c r="DA56" i="22" s="1"/>
  <c r="DC53" i="22"/>
  <c r="DC56" i="22" s="1"/>
  <c r="BU44" i="22"/>
  <c r="BU53" i="22" s="1"/>
  <c r="BU56" i="22" s="1"/>
  <c r="BY44" i="22"/>
  <c r="BY53" i="22" s="1"/>
  <c r="BY56" i="22" s="1"/>
  <c r="BQ44" i="22"/>
  <c r="BQ53" i="22" s="1"/>
  <c r="BQ56" i="22" s="1"/>
  <c r="BG44" i="22"/>
  <c r="BG53" i="22" s="1"/>
  <c r="BG56" i="22" s="1"/>
  <c r="CC44" i="22"/>
  <c r="CC53" i="22" s="1"/>
  <c r="CC56" i="22" s="1"/>
  <c r="AS44" i="22"/>
  <c r="AS53" i="22" s="1"/>
  <c r="AS56" i="22" s="1"/>
  <c r="DM53" i="22"/>
  <c r="DM56" i="22" s="1"/>
  <c r="O44" i="22"/>
  <c r="O53" i="22" s="1"/>
  <c r="O56" i="22" s="1"/>
  <c r="AM44" i="22"/>
  <c r="AM53" i="22" s="1"/>
  <c r="AM56" i="22" s="1"/>
  <c r="I44" i="22"/>
  <c r="I53" i="22" s="1"/>
  <c r="I56" i="22" s="1"/>
  <c r="W44" i="22"/>
  <c r="W53" i="22" s="1"/>
  <c r="W56" i="22" s="1"/>
  <c r="CG44" i="22"/>
  <c r="CG53" i="22" s="1"/>
  <c r="CG56" i="22" s="1"/>
  <c r="CO44" i="22"/>
  <c r="CO53" i="22" s="1"/>
  <c r="CO56" i="22" s="1"/>
  <c r="CK44" i="22"/>
  <c r="CK53" i="22" s="1"/>
  <c r="CK56" i="22" s="1"/>
  <c r="AA53" i="22"/>
  <c r="AA56" i="22" s="1"/>
  <c r="DQ36" i="22"/>
  <c r="DQ41" i="22" s="1"/>
  <c r="DQ44" i="22" s="1"/>
  <c r="DQ53" i="22" s="1"/>
  <c r="DQ56" i="22" s="1"/>
  <c r="DG44" i="22"/>
  <c r="DG53" i="22" s="1"/>
  <c r="DG56" i="22" s="1"/>
  <c r="BK44" i="22"/>
  <c r="BK53" i="22" s="1"/>
  <c r="BK56" i="22" s="1"/>
  <c r="CW53" i="22"/>
  <c r="CW56" i="22" s="1"/>
  <c r="BW44" i="22"/>
  <c r="BW53" i="22" s="1"/>
  <c r="BW56" i="22" s="1"/>
  <c r="BE44" i="22"/>
  <c r="BE53" i="22" s="1"/>
  <c r="BE56" i="22" s="1"/>
  <c r="CU44" i="22"/>
  <c r="CU53" i="22" s="1"/>
  <c r="CU56" i="22" s="1"/>
  <c r="CY53" i="22"/>
  <c r="CY56" i="22" s="1"/>
  <c r="BO44" i="22"/>
  <c r="BO53" i="22" s="1"/>
  <c r="BO56" i="22" s="1"/>
  <c r="AO44" i="22"/>
  <c r="AO53" i="22" s="1"/>
  <c r="AO56" i="22" s="1"/>
  <c r="CS44" i="22"/>
  <c r="CS53" i="22" s="1"/>
  <c r="CS56" i="22" s="1"/>
  <c r="I52" i="21"/>
  <c r="I56" i="21" s="1"/>
  <c r="O43" i="21"/>
  <c r="O52" i="21" s="1"/>
  <c r="O56" i="21" s="1"/>
  <c r="W35" i="21"/>
  <c r="S52" i="21"/>
  <c r="S56" i="21" s="1"/>
  <c r="F42" i="20"/>
  <c r="H33" i="20" s="1"/>
  <c r="H42" i="20" s="1"/>
  <c r="J33" i="20" s="1"/>
  <c r="J42" i="20" s="1"/>
  <c r="L33" i="20" s="1"/>
  <c r="L42" i="20" s="1"/>
  <c r="N33" i="20" s="1"/>
  <c r="N42" i="20" s="1"/>
  <c r="P33" i="20" s="1"/>
  <c r="P42" i="20" s="1"/>
  <c r="R33" i="20" s="1"/>
  <c r="R42" i="20" s="1"/>
  <c r="T33" i="20" s="1"/>
  <c r="T42" i="20" s="1"/>
  <c r="V33" i="20" s="1"/>
  <c r="V42" i="20" s="1"/>
  <c r="X33" i="20" s="1"/>
  <c r="X42" i="20" s="1"/>
  <c r="Z33" i="20" s="1"/>
  <c r="Z42" i="20" s="1"/>
  <c r="AB33" i="20" s="1"/>
  <c r="AB42" i="20" s="1"/>
  <c r="J29" i="19"/>
  <c r="L18" i="19" s="1"/>
  <c r="L29" i="19" s="1"/>
  <c r="N18" i="19" s="1"/>
  <c r="AD28" i="18"/>
  <c r="F28" i="18"/>
  <c r="H18" i="18" s="1"/>
  <c r="H28" i="18" s="1"/>
  <c r="J18" i="18" s="1"/>
  <c r="J28" i="18" s="1"/>
  <c r="L18" i="18" s="1"/>
  <c r="L28" i="18" s="1"/>
  <c r="N18" i="18" s="1"/>
  <c r="N28" i="18" s="1"/>
  <c r="P18" i="18" s="1"/>
  <c r="P28" i="18" s="1"/>
  <c r="R18" i="18" s="1"/>
  <c r="R28" i="18" s="1"/>
  <c r="T18" i="18" s="1"/>
  <c r="T28" i="18" s="1"/>
  <c r="V18" i="18" s="1"/>
  <c r="V28" i="18" s="1"/>
  <c r="X18" i="18" s="1"/>
  <c r="X28" i="18" s="1"/>
  <c r="Z18" i="18" s="1"/>
  <c r="Z28" i="18" s="1"/>
  <c r="AB18" i="18" s="1"/>
  <c r="AB28" i="18" s="1"/>
  <c r="AD44" i="16"/>
  <c r="AD46" i="16" s="1"/>
  <c r="H32" i="15"/>
  <c r="J19" i="15" s="1"/>
  <c r="J32" i="15" s="1"/>
  <c r="L19" i="15" s="1"/>
  <c r="L32" i="15" s="1"/>
  <c r="N19" i="15" s="1"/>
  <c r="N32" i="15" s="1"/>
  <c r="P19" i="15" s="1"/>
  <c r="P32" i="15" s="1"/>
  <c r="R19" i="15" s="1"/>
  <c r="R32" i="15" s="1"/>
  <c r="T19" i="15" s="1"/>
  <c r="T32" i="15" s="1"/>
  <c r="V19" i="15" s="1"/>
  <c r="V32" i="15" s="1"/>
  <c r="X19" i="15" s="1"/>
  <c r="X32" i="15" s="1"/>
  <c r="Z19" i="15" s="1"/>
  <c r="Z32" i="15" s="1"/>
  <c r="AB19" i="15" s="1"/>
  <c r="AB32" i="15" s="1"/>
  <c r="C39" i="13"/>
  <c r="C42" i="13" s="1"/>
  <c r="K21" i="13"/>
  <c r="E30" i="13"/>
  <c r="E39" i="13" s="1"/>
  <c r="E42" i="13" s="1"/>
  <c r="I35" i="13"/>
  <c r="C33" i="12"/>
  <c r="C42" i="12" s="1"/>
  <c r="C45" i="12" s="1"/>
  <c r="G42" i="12"/>
  <c r="G45" i="12" s="1"/>
  <c r="G24" i="11"/>
  <c r="C24" i="11"/>
  <c r="G36" i="10"/>
  <c r="G39" i="10" s="1"/>
  <c r="E36" i="10"/>
  <c r="E39" i="10" s="1"/>
  <c r="C32" i="9"/>
  <c r="C35" i="9" s="1"/>
  <c r="G32" i="7"/>
  <c r="C25" i="7"/>
  <c r="C35" i="7" s="1"/>
  <c r="C38" i="7" s="1"/>
  <c r="L25" i="4"/>
  <c r="K32" i="3"/>
  <c r="K38" i="3" s="1"/>
  <c r="K19" i="3"/>
  <c r="K25" i="2"/>
  <c r="K28" i="2"/>
  <c r="L28" i="4"/>
  <c r="L36" i="4" s="1"/>
  <c r="L39" i="4" s="1"/>
  <c r="N29" i="19"/>
  <c r="P18" i="19" s="1"/>
  <c r="P29" i="19" s="1"/>
  <c r="R18" i="19" s="1"/>
  <c r="R29" i="19" s="1"/>
  <c r="T18" i="19" s="1"/>
  <c r="T29" i="19" s="1"/>
  <c r="V18" i="19" s="1"/>
  <c r="V29" i="19" s="1"/>
  <c r="X18" i="19" s="1"/>
  <c r="X29" i="19" s="1"/>
  <c r="Z18" i="19" s="1"/>
  <c r="Z29" i="19" s="1"/>
  <c r="AB18" i="19" s="1"/>
  <c r="AB29" i="19" s="1"/>
  <c r="BS53" i="22"/>
  <c r="BS56" i="22" s="1"/>
  <c r="I22" i="6"/>
  <c r="K22" i="6" s="1"/>
  <c r="E43" i="21"/>
  <c r="E52" i="21" s="1"/>
  <c r="E56" i="21" s="1"/>
  <c r="L27" i="17"/>
  <c r="N18" i="17" s="1"/>
  <c r="N27" i="17" s="1"/>
  <c r="P18" i="17" s="1"/>
  <c r="P27" i="17" s="1"/>
  <c r="R18" i="17" s="1"/>
  <c r="R27" i="17" s="1"/>
  <c r="T18" i="17" s="1"/>
  <c r="T27" i="17" s="1"/>
  <c r="V18" i="17" s="1"/>
  <c r="V27" i="17" s="1"/>
  <c r="X18" i="17" s="1"/>
  <c r="X27" i="17" s="1"/>
  <c r="Z18" i="17" s="1"/>
  <c r="Z27" i="17" s="1"/>
  <c r="AB18" i="17" s="1"/>
  <c r="AB27" i="17" s="1"/>
  <c r="E36" i="3"/>
  <c r="J30" i="16"/>
  <c r="L20" i="16" s="1"/>
  <c r="L30" i="16" s="1"/>
  <c r="N20" i="16" s="1"/>
  <c r="N30" i="16" s="1"/>
  <c r="P20" i="16" s="1"/>
  <c r="P30" i="16" s="1"/>
  <c r="R20" i="16" s="1"/>
  <c r="R30" i="16" s="1"/>
  <c r="T20" i="16" s="1"/>
  <c r="T30" i="16" s="1"/>
  <c r="V20" i="16" s="1"/>
  <c r="V30" i="16" s="1"/>
  <c r="X20" i="16" s="1"/>
  <c r="X30" i="16" s="1"/>
  <c r="Z20" i="16" s="1"/>
  <c r="Z30" i="16" s="1"/>
  <c r="AB20" i="16" s="1"/>
  <c r="AB30" i="16" s="1"/>
  <c r="I32" i="10"/>
  <c r="K32" i="10" s="1"/>
  <c r="F31" i="4"/>
  <c r="C34" i="24"/>
  <c r="I34" i="24" s="1"/>
  <c r="E29" i="2" s="1"/>
  <c r="K29" i="2" s="1"/>
  <c r="Q44" i="22"/>
  <c r="Q53" i="22" s="1"/>
  <c r="Q56" i="22" s="1"/>
  <c r="AD25" i="15"/>
  <c r="AD32" i="15" s="1"/>
  <c r="AD30" i="16"/>
  <c r="C40" i="24"/>
  <c r="I40" i="24" s="1"/>
  <c r="E35" i="2" s="1"/>
  <c r="K35" i="2" s="1"/>
  <c r="M34" i="28"/>
  <c r="M43" i="28" s="1"/>
  <c r="M47" i="28" s="1"/>
  <c r="F42" i="17"/>
  <c r="H33" i="17" s="1"/>
  <c r="H42" i="17" s="1"/>
  <c r="J33" i="17" s="1"/>
  <c r="J42" i="17" s="1"/>
  <c r="L33" i="17" s="1"/>
  <c r="L42" i="17" s="1"/>
  <c r="N33" i="17" s="1"/>
  <c r="N42" i="17" s="1"/>
  <c r="P33" i="17" s="1"/>
  <c r="P42" i="17" s="1"/>
  <c r="R33" i="17" s="1"/>
  <c r="R42" i="17" s="1"/>
  <c r="T33" i="17" s="1"/>
  <c r="T42" i="17" s="1"/>
  <c r="V33" i="17" s="1"/>
  <c r="V42" i="17" s="1"/>
  <c r="X33" i="17" s="1"/>
  <c r="X42" i="17" s="1"/>
  <c r="Z33" i="17" s="1"/>
  <c r="Z42" i="17" s="1"/>
  <c r="AB33" i="17" s="1"/>
  <c r="AB42" i="17" s="1"/>
  <c r="L24" i="5"/>
  <c r="L27" i="5" s="1"/>
  <c r="L32" i="5" s="1"/>
  <c r="K37" i="24"/>
  <c r="K42" i="24" s="1"/>
  <c r="K45" i="24" s="1"/>
  <c r="K54" i="24" s="1"/>
  <c r="K57" i="24" s="1"/>
  <c r="M18" i="2"/>
  <c r="I28" i="3"/>
  <c r="Q38" i="25"/>
  <c r="Q49" i="25" s="1"/>
  <c r="Q52" i="25" s="1"/>
  <c r="BA53" i="22"/>
  <c r="BA56" i="22" s="1"/>
  <c r="I31" i="3"/>
  <c r="F46" i="19"/>
  <c r="H35" i="19" s="1"/>
  <c r="H46" i="19" s="1"/>
  <c r="J35" i="19" s="1"/>
  <c r="J46" i="19" s="1"/>
  <c r="L35" i="19" s="1"/>
  <c r="L46" i="19" s="1"/>
  <c r="N35" i="19" s="1"/>
  <c r="N46" i="19" s="1"/>
  <c r="P35" i="19" s="1"/>
  <c r="P46" i="19" s="1"/>
  <c r="R35" i="19" s="1"/>
  <c r="R46" i="19" s="1"/>
  <c r="T35" i="19" s="1"/>
  <c r="T46" i="19" s="1"/>
  <c r="V35" i="19" s="1"/>
  <c r="V46" i="19" s="1"/>
  <c r="X35" i="19" s="1"/>
  <c r="X46" i="19" s="1"/>
  <c r="Z35" i="19" s="1"/>
  <c r="Z46" i="19" s="1"/>
  <c r="AB35" i="19" s="1"/>
  <c r="AB46" i="19" s="1"/>
  <c r="E44" i="22"/>
  <c r="E53" i="22" s="1"/>
  <c r="E56" i="22" s="1"/>
  <c r="G27" i="31"/>
  <c r="G31" i="31" s="1"/>
  <c r="G32" i="9"/>
  <c r="G35" i="9" s="1"/>
  <c r="I27" i="3"/>
  <c r="AU53" i="22"/>
  <c r="AU56" i="22" s="1"/>
  <c r="CA53" i="22"/>
  <c r="CA56" i="22" s="1"/>
  <c r="H27" i="20"/>
  <c r="J18" i="20" s="1"/>
  <c r="J27" i="20" s="1"/>
  <c r="L18" i="20" s="1"/>
  <c r="L27" i="20" s="1"/>
  <c r="N18" i="20" s="1"/>
  <c r="N27" i="20" s="1"/>
  <c r="P18" i="20" s="1"/>
  <c r="P27" i="20" s="1"/>
  <c r="R18" i="20" s="1"/>
  <c r="R27" i="20" s="1"/>
  <c r="T18" i="20" s="1"/>
  <c r="T27" i="20" s="1"/>
  <c r="V18" i="20" s="1"/>
  <c r="V27" i="20" s="1"/>
  <c r="X18" i="20" s="1"/>
  <c r="X27" i="20" s="1"/>
  <c r="Z18" i="20" s="1"/>
  <c r="Z27" i="20" s="1"/>
  <c r="AB18" i="20" s="1"/>
  <c r="AB27" i="20" s="1"/>
  <c r="G29" i="30"/>
  <c r="G33" i="30" s="1"/>
  <c r="AD42" i="17"/>
  <c r="I38" i="4"/>
  <c r="CE53" i="22"/>
  <c r="CE56" i="22" s="1"/>
  <c r="F28" i="4"/>
  <c r="U34" i="29"/>
  <c r="U46" i="29" s="1"/>
  <c r="U50" i="29" s="1"/>
  <c r="M32" i="2"/>
  <c r="I25" i="31"/>
  <c r="I27" i="31" s="1"/>
  <c r="I31" i="31" s="1"/>
  <c r="C27" i="24"/>
  <c r="I27" i="24" s="1"/>
  <c r="E22" i="2" s="1"/>
  <c r="K22" i="2" s="1"/>
  <c r="C16" i="5"/>
  <c r="C17" i="5" s="1"/>
  <c r="C27" i="5" s="1"/>
  <c r="C32" i="5" s="1"/>
  <c r="C46" i="29"/>
  <c r="C50" i="29" s="1"/>
  <c r="K38" i="25"/>
  <c r="K49" i="25" s="1"/>
  <c r="K52" i="25" s="1"/>
  <c r="E30" i="11"/>
  <c r="E27" i="31"/>
  <c r="E31" i="31" s="1"/>
  <c r="L32" i="32"/>
  <c r="E32" i="9"/>
  <c r="E35" i="9" s="1"/>
  <c r="K22" i="24"/>
  <c r="G43" i="21"/>
  <c r="G52" i="21" s="1"/>
  <c r="G56" i="21" s="1"/>
  <c r="E34" i="29"/>
  <c r="E46" i="29" s="1"/>
  <c r="E50" i="29" s="1"/>
  <c r="M40" i="23"/>
  <c r="M49" i="23" s="1"/>
  <c r="M52" i="23" s="1"/>
  <c r="E33" i="12"/>
  <c r="E42" i="12" s="1"/>
  <c r="E45" i="12" s="1"/>
  <c r="C43" i="6"/>
  <c r="C46" i="6" s="1"/>
  <c r="K45" i="6"/>
  <c r="BM36" i="26"/>
  <c r="BM39" i="26" s="1"/>
  <c r="BM50" i="26" s="1"/>
  <c r="BM53" i="26" s="1"/>
  <c r="AO36" i="26"/>
  <c r="AO39" i="26" s="1"/>
  <c r="AO50" i="26" s="1"/>
  <c r="AO53" i="26" s="1"/>
  <c r="M36" i="26"/>
  <c r="M39" i="26" s="1"/>
  <c r="M50" i="26" s="1"/>
  <c r="M53" i="26" s="1"/>
  <c r="BO36" i="26"/>
  <c r="BO39" i="26" s="1"/>
  <c r="BO50" i="26" s="1"/>
  <c r="BO53" i="26" s="1"/>
  <c r="Y36" i="26"/>
  <c r="Y39" i="26" s="1"/>
  <c r="Y50" i="26" s="1"/>
  <c r="Y53" i="26" s="1"/>
  <c r="M38" i="2"/>
  <c r="I36" i="27"/>
  <c r="I39" i="27" s="1"/>
  <c r="I50" i="27" s="1"/>
  <c r="I53" i="27" s="1"/>
  <c r="AC36" i="26"/>
  <c r="AC39" i="26" s="1"/>
  <c r="AC50" i="26" s="1"/>
  <c r="AC53" i="26" s="1"/>
  <c r="O36" i="26"/>
  <c r="O39" i="26" s="1"/>
  <c r="O50" i="26" s="1"/>
  <c r="O53" i="26" s="1"/>
  <c r="AY36" i="26"/>
  <c r="AY39" i="26" s="1"/>
  <c r="AY50" i="26" s="1"/>
  <c r="AY53" i="26" s="1"/>
  <c r="G36" i="26"/>
  <c r="G39" i="26" s="1"/>
  <c r="G50" i="26" s="1"/>
  <c r="G53" i="26" s="1"/>
  <c r="I25" i="13"/>
  <c r="K25" i="13" s="1"/>
  <c r="E36" i="27"/>
  <c r="E39" i="27" s="1"/>
  <c r="E50" i="27" s="1"/>
  <c r="E53" i="27" s="1"/>
  <c r="BU36" i="26"/>
  <c r="BU39" i="26" s="1"/>
  <c r="BU50" i="26" s="1"/>
  <c r="BU53" i="26" s="1"/>
  <c r="AA36" i="26"/>
  <c r="AA39" i="26" s="1"/>
  <c r="AA50" i="26" s="1"/>
  <c r="AA53" i="26" s="1"/>
  <c r="BW36" i="26"/>
  <c r="BW39" i="26" s="1"/>
  <c r="BW50" i="26" s="1"/>
  <c r="BW53" i="26" s="1"/>
  <c r="AI36" i="26"/>
  <c r="AI39" i="26" s="1"/>
  <c r="AI50" i="26" s="1"/>
  <c r="AI53" i="26" s="1"/>
  <c r="AS36" i="26"/>
  <c r="AS39" i="26" s="1"/>
  <c r="AS50" i="26" s="1"/>
  <c r="AS53" i="26" s="1"/>
  <c r="AE36" i="26"/>
  <c r="AE39" i="26" s="1"/>
  <c r="AE50" i="26" s="1"/>
  <c r="AE53" i="26" s="1"/>
  <c r="BA36" i="26"/>
  <c r="BA39" i="26" s="1"/>
  <c r="BA50" i="26" s="1"/>
  <c r="BA53" i="26" s="1"/>
  <c r="U36" i="26"/>
  <c r="U39" i="26" s="1"/>
  <c r="U50" i="26" s="1"/>
  <c r="U53" i="26" s="1"/>
  <c r="S36" i="26"/>
  <c r="S39" i="26" s="1"/>
  <c r="S50" i="26" s="1"/>
  <c r="S53" i="26" s="1"/>
  <c r="BS36" i="26"/>
  <c r="BS39" i="26" s="1"/>
  <c r="BS50" i="26" s="1"/>
  <c r="BS53" i="26" s="1"/>
  <c r="Q36" i="26"/>
  <c r="Q39" i="26" s="1"/>
  <c r="Q50" i="26" s="1"/>
  <c r="Q53" i="26" s="1"/>
  <c r="BQ36" i="26"/>
  <c r="BQ39" i="26" s="1"/>
  <c r="BQ50" i="26" s="1"/>
  <c r="BQ53" i="26" s="1"/>
  <c r="BC36" i="26"/>
  <c r="BC39" i="26" s="1"/>
  <c r="BC50" i="26" s="1"/>
  <c r="BC53" i="26" s="1"/>
  <c r="E36" i="26"/>
  <c r="E39" i="26" s="1"/>
  <c r="E50" i="26" s="1"/>
  <c r="E53" i="26" s="1"/>
  <c r="AK36" i="26"/>
  <c r="AK39" i="26" s="1"/>
  <c r="AK50" i="26" s="1"/>
  <c r="AK53" i="26" s="1"/>
  <c r="BI36" i="26"/>
  <c r="BI39" i="26" s="1"/>
  <c r="BI50" i="26" s="1"/>
  <c r="BI53" i="26" s="1"/>
  <c r="AU36" i="26"/>
  <c r="AU39" i="26" s="1"/>
  <c r="AU50" i="26" s="1"/>
  <c r="AU53" i="26" s="1"/>
  <c r="C35" i="27"/>
  <c r="C36" i="27" s="1"/>
  <c r="C39" i="27" s="1"/>
  <c r="C50" i="27" s="1"/>
  <c r="C53" i="27" s="1"/>
  <c r="C36" i="26"/>
  <c r="C39" i="26" s="1"/>
  <c r="C50" i="26" s="1"/>
  <c r="C53" i="26" s="1"/>
  <c r="AQ36" i="26"/>
  <c r="AQ39" i="26" s="1"/>
  <c r="AQ50" i="26" s="1"/>
  <c r="AQ53" i="26" s="1"/>
  <c r="I36" i="26"/>
  <c r="I39" i="26" s="1"/>
  <c r="I50" i="26" s="1"/>
  <c r="I53" i="26" s="1"/>
  <c r="AG36" i="26"/>
  <c r="AG39" i="26" s="1"/>
  <c r="AG50" i="26" s="1"/>
  <c r="AG53" i="26" s="1"/>
  <c r="AM36" i="26"/>
  <c r="AM39" i="26" s="1"/>
  <c r="AM50" i="26" s="1"/>
  <c r="AM53" i="26" s="1"/>
  <c r="AW36" i="26"/>
  <c r="AW39" i="26" s="1"/>
  <c r="AW50" i="26" s="1"/>
  <c r="AW53" i="26" s="1"/>
  <c r="BG36" i="26"/>
  <c r="BG39" i="26" s="1"/>
  <c r="BG50" i="26" s="1"/>
  <c r="BG53" i="26" s="1"/>
  <c r="K31" i="7"/>
  <c r="K32" i="7" s="1"/>
  <c r="W36" i="26"/>
  <c r="W39" i="26" s="1"/>
  <c r="W50" i="26" s="1"/>
  <c r="W53" i="26" s="1"/>
  <c r="K36" i="26"/>
  <c r="K39" i="26" s="1"/>
  <c r="K50" i="26" s="1"/>
  <c r="K53" i="26" s="1"/>
  <c r="BK36" i="26"/>
  <c r="BK39" i="26" s="1"/>
  <c r="BK50" i="26" s="1"/>
  <c r="BK53" i="26" s="1"/>
  <c r="I22" i="11"/>
  <c r="K22" i="11" s="1"/>
  <c r="K22" i="12"/>
  <c r="C22" i="3"/>
  <c r="C32" i="2"/>
  <c r="C39" i="2" s="1"/>
  <c r="I17" i="24"/>
  <c r="E13" i="2" s="1"/>
  <c r="K13" i="2" s="1"/>
  <c r="I20" i="8"/>
  <c r="I25" i="9"/>
  <c r="E42" i="24"/>
  <c r="I13" i="2"/>
  <c r="I18" i="2" s="1"/>
  <c r="G21" i="27"/>
  <c r="I39" i="24"/>
  <c r="E34" i="2" s="1"/>
  <c r="K34" i="2" s="1"/>
  <c r="I29" i="8"/>
  <c r="I31" i="8"/>
  <c r="I49" i="24"/>
  <c r="E44" i="2" s="1"/>
  <c r="K44" i="2" s="1"/>
  <c r="I21" i="4"/>
  <c r="I25" i="4" s="1"/>
  <c r="C25" i="4"/>
  <c r="C17" i="4"/>
  <c r="I14" i="4"/>
  <c r="I17" i="4" s="1"/>
  <c r="K24" i="13"/>
  <c r="I27" i="13"/>
  <c r="I30" i="13" s="1"/>
  <c r="E43" i="6"/>
  <c r="E46" i="6" s="1"/>
  <c r="K30" i="10"/>
  <c r="G41" i="3"/>
  <c r="G43" i="3" s="1"/>
  <c r="G45" i="2"/>
  <c r="I36" i="3"/>
  <c r="I18" i="24"/>
  <c r="E14" i="2" s="1"/>
  <c r="K14" i="2" s="1"/>
  <c r="I21" i="8"/>
  <c r="I20" i="11"/>
  <c r="K20" i="11" s="1"/>
  <c r="K20" i="12"/>
  <c r="I30" i="8"/>
  <c r="I41" i="24"/>
  <c r="E36" i="2" s="1"/>
  <c r="K36" i="2" s="1"/>
  <c r="F24" i="5"/>
  <c r="I21" i="5"/>
  <c r="I24" i="5" s="1"/>
  <c r="K17" i="6"/>
  <c r="I28" i="6"/>
  <c r="K37" i="8"/>
  <c r="I37" i="7"/>
  <c r="G43" i="6"/>
  <c r="G46" i="6" s="1"/>
  <c r="I17" i="3"/>
  <c r="F17" i="5"/>
  <c r="I16" i="5"/>
  <c r="I17" i="5" s="1"/>
  <c r="G35" i="7"/>
  <c r="G38" i="7" s="1"/>
  <c r="G35" i="3"/>
  <c r="I35" i="3" s="1"/>
  <c r="G39" i="2"/>
  <c r="F33" i="4"/>
  <c r="I31" i="4"/>
  <c r="I33" i="4" s="1"/>
  <c r="E35" i="7"/>
  <c r="E38" i="7" s="1"/>
  <c r="I15" i="3"/>
  <c r="I29" i="11"/>
  <c r="K29" i="11" s="1"/>
  <c r="K29" i="12"/>
  <c r="C41" i="3"/>
  <c r="C45" i="2"/>
  <c r="I21" i="24"/>
  <c r="E17" i="2" s="1"/>
  <c r="K17" i="2" s="1"/>
  <c r="I23" i="8"/>
  <c r="E50" i="24"/>
  <c r="I21" i="9"/>
  <c r="K21" i="9" s="1"/>
  <c r="I18" i="3"/>
  <c r="I42" i="2"/>
  <c r="I26" i="24"/>
  <c r="K19" i="12"/>
  <c r="I19" i="11"/>
  <c r="K19" i="11" s="1"/>
  <c r="AD51" i="15"/>
  <c r="I19" i="8"/>
  <c r="I16" i="24"/>
  <c r="C22" i="24"/>
  <c r="C14" i="3"/>
  <c r="I14" i="3" s="1"/>
  <c r="I38" i="12"/>
  <c r="I36" i="11"/>
  <c r="K36" i="12"/>
  <c r="K38" i="12" s="1"/>
  <c r="K44" i="12"/>
  <c r="I44" i="11"/>
  <c r="K44" i="11" s="1"/>
  <c r="E32" i="3"/>
  <c r="E38" i="3" s="1"/>
  <c r="I27" i="12"/>
  <c r="I23" i="12"/>
  <c r="I24" i="12" s="1"/>
  <c r="G44" i="27"/>
  <c r="I43" i="2" s="1"/>
  <c r="C13" i="3"/>
  <c r="C18" i="2"/>
  <c r="I56" i="24"/>
  <c r="E48" i="2" s="1"/>
  <c r="K48" i="2" s="1"/>
  <c r="I21" i="2"/>
  <c r="I32" i="2" s="1"/>
  <c r="G34" i="27"/>
  <c r="E43" i="3"/>
  <c r="W40" i="21"/>
  <c r="W43" i="21" s="1"/>
  <c r="W52" i="21" s="1"/>
  <c r="W56" i="21" s="1"/>
  <c r="I31" i="6"/>
  <c r="K39" i="3"/>
  <c r="K45" i="3" s="1"/>
  <c r="K47" i="3" s="1"/>
  <c r="E19" i="3"/>
  <c r="K21" i="12"/>
  <c r="I21" i="11"/>
  <c r="K21" i="11" s="1"/>
  <c r="G18" i="2"/>
  <c r="G13" i="3"/>
  <c r="G19" i="3" s="1"/>
  <c r="C33" i="11"/>
  <c r="C42" i="11" s="1"/>
  <c r="C45" i="11" s="1"/>
  <c r="I19" i="9"/>
  <c r="E22" i="24"/>
  <c r="K20" i="10"/>
  <c r="K27" i="10" s="1"/>
  <c r="I27" i="10"/>
  <c r="I22" i="8"/>
  <c r="I20" i="24"/>
  <c r="E16" i="2" s="1"/>
  <c r="K16" i="2" s="1"/>
  <c r="K18" i="12"/>
  <c r="I18" i="11"/>
  <c r="K15" i="2"/>
  <c r="C16" i="3"/>
  <c r="I16" i="3" s="1"/>
  <c r="Q40" i="23"/>
  <c r="Q49" i="23" s="1"/>
  <c r="Q52" i="23" s="1"/>
  <c r="I42" i="3"/>
  <c r="U34" i="28"/>
  <c r="U43" i="28" s="1"/>
  <c r="U47" i="28" s="1"/>
  <c r="K37" i="2"/>
  <c r="G37" i="3"/>
  <c r="I37" i="3" s="1"/>
  <c r="I24" i="8"/>
  <c r="C50" i="24"/>
  <c r="G33" i="11" l="1"/>
  <c r="G42" i="11" s="1"/>
  <c r="G45" i="11" s="1"/>
  <c r="E39" i="3"/>
  <c r="E45" i="3" s="1"/>
  <c r="E47" i="3" s="1"/>
  <c r="I39" i="13"/>
  <c r="I42" i="13" s="1"/>
  <c r="E33" i="11"/>
  <c r="E42" i="11" s="1"/>
  <c r="E45" i="11" s="1"/>
  <c r="I33" i="10"/>
  <c r="K33" i="10"/>
  <c r="F36" i="4"/>
  <c r="F39" i="4" s="1"/>
  <c r="M39" i="2"/>
  <c r="C37" i="24"/>
  <c r="C42" i="24" s="1"/>
  <c r="C45" i="24" s="1"/>
  <c r="C54" i="24" s="1"/>
  <c r="C57" i="24" s="1"/>
  <c r="M40" i="2"/>
  <c r="M47" i="2" s="1"/>
  <c r="M49" i="2" s="1"/>
  <c r="I36" i="10"/>
  <c r="I39" i="10" s="1"/>
  <c r="K36" i="10"/>
  <c r="K39" i="10" s="1"/>
  <c r="C28" i="4"/>
  <c r="C36" i="4" s="1"/>
  <c r="C39" i="4" s="1"/>
  <c r="E45" i="24"/>
  <c r="E54" i="24" s="1"/>
  <c r="E57" i="24" s="1"/>
  <c r="I27" i="5"/>
  <c r="I32" i="5" s="1"/>
  <c r="K24" i="7"/>
  <c r="K25" i="7" s="1"/>
  <c r="K35" i="7" s="1"/>
  <c r="K37" i="7" s="1"/>
  <c r="K38" i="7" s="1"/>
  <c r="G50" i="24"/>
  <c r="G54" i="24" s="1"/>
  <c r="G57" i="24" s="1"/>
  <c r="I48" i="24"/>
  <c r="O37" i="7"/>
  <c r="C40" i="2"/>
  <c r="C47" i="2" s="1"/>
  <c r="C49" i="2" s="1"/>
  <c r="G46" i="27"/>
  <c r="K24" i="12"/>
  <c r="I13" i="3"/>
  <c r="I19" i="3" s="1"/>
  <c r="C19" i="3"/>
  <c r="K31" i="8"/>
  <c r="I31" i="7"/>
  <c r="M31" i="7" s="1"/>
  <c r="O31" i="7" s="1"/>
  <c r="I22" i="24"/>
  <c r="E12" i="2"/>
  <c r="K29" i="8"/>
  <c r="I29" i="7"/>
  <c r="M29" i="7" s="1"/>
  <c r="O29" i="7" s="1"/>
  <c r="I22" i="3"/>
  <c r="I32" i="3" s="1"/>
  <c r="I38" i="3" s="1"/>
  <c r="C32" i="3"/>
  <c r="C38" i="3" s="1"/>
  <c r="K31" i="6"/>
  <c r="I40" i="6"/>
  <c r="K40" i="6" s="1"/>
  <c r="I28" i="12"/>
  <c r="I30" i="12" s="1"/>
  <c r="I33" i="12" s="1"/>
  <c r="I42" i="12" s="1"/>
  <c r="I45" i="12" s="1"/>
  <c r="G35" i="27"/>
  <c r="I38" i="2" s="1"/>
  <c r="K38" i="2" s="1"/>
  <c r="I24" i="7"/>
  <c r="K24" i="8"/>
  <c r="G38" i="3"/>
  <c r="G39" i="3" s="1"/>
  <c r="G45" i="3" s="1"/>
  <c r="G47" i="3" s="1"/>
  <c r="I23" i="11"/>
  <c r="K23" i="11" s="1"/>
  <c r="K23" i="12"/>
  <c r="I22" i="7"/>
  <c r="M22" i="7" s="1"/>
  <c r="O22" i="7" s="1"/>
  <c r="K22" i="8"/>
  <c r="K27" i="12"/>
  <c r="I27" i="11"/>
  <c r="K23" i="8"/>
  <c r="I23" i="7"/>
  <c r="M23" i="7" s="1"/>
  <c r="O23" i="7" s="1"/>
  <c r="K30" i="8"/>
  <c r="I30" i="7"/>
  <c r="M30" i="7" s="1"/>
  <c r="O30" i="7" s="1"/>
  <c r="K18" i="11"/>
  <c r="I19" i="7"/>
  <c r="I25" i="8"/>
  <c r="K19" i="8"/>
  <c r="I28" i="8"/>
  <c r="C43" i="3"/>
  <c r="I41" i="3"/>
  <c r="I43" i="3" s="1"/>
  <c r="F27" i="5"/>
  <c r="F32" i="5" s="1"/>
  <c r="K27" i="13"/>
  <c r="K30" i="13" s="1"/>
  <c r="K39" i="13" s="1"/>
  <c r="K42" i="13" s="1"/>
  <c r="I29" i="9"/>
  <c r="K25" i="9"/>
  <c r="K29" i="9" s="1"/>
  <c r="K28" i="6"/>
  <c r="E21" i="2"/>
  <c r="I37" i="24"/>
  <c r="I42" i="24" s="1"/>
  <c r="I28" i="4"/>
  <c r="I36" i="4" s="1"/>
  <c r="I39" i="4" s="1"/>
  <c r="K19" i="9"/>
  <c r="K22" i="9" s="1"/>
  <c r="I22" i="9"/>
  <c r="G40" i="2"/>
  <c r="G47" i="2" s="1"/>
  <c r="G49" i="2" s="1"/>
  <c r="K36" i="11"/>
  <c r="K38" i="11" s="1"/>
  <c r="I38" i="11"/>
  <c r="I45" i="2"/>
  <c r="K42" i="2"/>
  <c r="K21" i="8"/>
  <c r="I21" i="7"/>
  <c r="M21" i="7" s="1"/>
  <c r="O21" i="7" s="1"/>
  <c r="I20" i="7"/>
  <c r="M20" i="7" s="1"/>
  <c r="O20" i="7" s="1"/>
  <c r="K20" i="8"/>
  <c r="M24" i="7" l="1"/>
  <c r="O24" i="7" s="1"/>
  <c r="C39" i="3"/>
  <c r="I39" i="3"/>
  <c r="I45" i="3" s="1"/>
  <c r="I47" i="3" s="1"/>
  <c r="C45" i="3"/>
  <c r="C47" i="3" s="1"/>
  <c r="K25" i="8"/>
  <c r="K27" i="11"/>
  <c r="I28" i="11"/>
  <c r="K28" i="11" s="1"/>
  <c r="K28" i="12"/>
  <c r="K30" i="12"/>
  <c r="K33" i="12" s="1"/>
  <c r="K42" i="12" s="1"/>
  <c r="K45" i="12" s="1"/>
  <c r="I24" i="11"/>
  <c r="M19" i="7"/>
  <c r="I25" i="7"/>
  <c r="I32" i="9"/>
  <c r="I35" i="9" s="1"/>
  <c r="K24" i="11"/>
  <c r="M37" i="7"/>
  <c r="K32" i="9"/>
  <c r="K35" i="9" s="1"/>
  <c r="G36" i="27"/>
  <c r="G39" i="27" s="1"/>
  <c r="G50" i="27" s="1"/>
  <c r="G53" i="27" s="1"/>
  <c r="E18" i="2"/>
  <c r="K12" i="2"/>
  <c r="K18" i="2" s="1"/>
  <c r="E43" i="2"/>
  <c r="I50" i="24"/>
  <c r="I39" i="2"/>
  <c r="I40" i="2" s="1"/>
  <c r="I47" i="2" s="1"/>
  <c r="I49" i="2" s="1"/>
  <c r="E32" i="2"/>
  <c r="E39" i="2" s="1"/>
  <c r="K21" i="2"/>
  <c r="K32" i="2" s="1"/>
  <c r="K39" i="2" s="1"/>
  <c r="I45" i="24"/>
  <c r="I28" i="7"/>
  <c r="K28" i="8"/>
  <c r="K32" i="8" s="1"/>
  <c r="I32" i="8"/>
  <c r="I35" i="8" s="1"/>
  <c r="I38" i="8" s="1"/>
  <c r="I43" i="6"/>
  <c r="K35" i="8" l="1"/>
  <c r="K38" i="8" s="1"/>
  <c r="I54" i="24"/>
  <c r="I57" i="24" s="1"/>
  <c r="K40" i="2"/>
  <c r="K43" i="6"/>
  <c r="K46" i="6" s="1"/>
  <c r="I46" i="6"/>
  <c r="I30" i="11"/>
  <c r="I33" i="11" s="1"/>
  <c r="I42" i="11" s="1"/>
  <c r="I45" i="11" s="1"/>
  <c r="E45" i="2"/>
  <c r="K43" i="2"/>
  <c r="K45" i="2" s="1"/>
  <c r="K47" i="2" s="1"/>
  <c r="K49" i="2" s="1"/>
  <c r="E40" i="2"/>
  <c r="M28" i="7"/>
  <c r="I32" i="7"/>
  <c r="I35" i="7" s="1"/>
  <c r="I38" i="7" s="1"/>
  <c r="O38" i="7" s="1"/>
  <c r="M25" i="7"/>
  <c r="O19" i="7"/>
  <c r="O25" i="7" s="1"/>
  <c r="K30" i="11"/>
  <c r="K33" i="11" s="1"/>
  <c r="K42" i="11" s="1"/>
  <c r="K45" i="11" s="1"/>
  <c r="M32" i="7" l="1"/>
  <c r="M35" i="7" s="1"/>
  <c r="M38" i="7" s="1"/>
  <c r="O28" i="7"/>
  <c r="O32" i="7" s="1"/>
  <c r="O35" i="7" s="1"/>
  <c r="E47" i="2"/>
  <c r="E49" i="2" s="1"/>
</calcChain>
</file>

<file path=xl/sharedStrings.xml><?xml version="1.0" encoding="utf-8"?>
<sst xmlns="http://schemas.openxmlformats.org/spreadsheetml/2006/main" count="4066" uniqueCount="1342">
  <si>
    <t xml:space="preserve">                             STATE OF NEW YORK</t>
  </si>
  <si>
    <t>THOMAS P. DiNAPOLI</t>
  </si>
  <si>
    <t xml:space="preserve">                               OFFICE OF OPERATIONS  </t>
  </si>
  <si>
    <t>STATE COMPTROLLER</t>
  </si>
  <si>
    <t xml:space="preserve">DIVISION OF PAYROLL, ACCOUNTING AND REVENUE SERVICES    </t>
  </si>
  <si>
    <t xml:space="preserve">BUREAU OF FINANCIAL REPORTING AND OIL SPILL REMEDIATION   </t>
  </si>
  <si>
    <t>COMPTROLLER'S ANNUAL REPORT TO THE LEGISLATURE ON STATE FUNDS - CASH BASIS OF ACCOUNTING</t>
  </si>
  <si>
    <t xml:space="preserve">TABLE OF CONTENTS   </t>
  </si>
  <si>
    <t>Combined Statements of Cash Receipts, Disbursements and Changes in Fund Balances</t>
  </si>
  <si>
    <t>Exhibit A</t>
  </si>
  <si>
    <t>Governmental Funds</t>
  </si>
  <si>
    <t>Exhibit A Supplemental</t>
  </si>
  <si>
    <t>Governmental Funds - State Operating</t>
  </si>
  <si>
    <t>Exhibit B</t>
  </si>
  <si>
    <t>Proprietary Funds</t>
  </si>
  <si>
    <t>Exhibit C</t>
  </si>
  <si>
    <t>Trust Funds</t>
  </si>
  <si>
    <t>Exhibit D General Fund</t>
  </si>
  <si>
    <t>Governmental Funds - Budgetary Basis Report - Financial Plan and Actual - General Fund</t>
  </si>
  <si>
    <t>Exhibit D Special Revenue</t>
  </si>
  <si>
    <t>Governmental Funds - Budgetary Basis Report - Financial Plan and Actual - Special Revenue</t>
  </si>
  <si>
    <t>Exhibit D Special Revenue - State</t>
  </si>
  <si>
    <t>Governmental Funds - Budgetary Basis Report - Financial Plan and Actual - Special Revenue - State</t>
  </si>
  <si>
    <t>Exhibit D Special Revenue - Federal</t>
  </si>
  <si>
    <t>Governmental Funds - Budgetary Basis Report - Financial Plan and Actual - Special Revenue - Federal</t>
  </si>
  <si>
    <t>Exhibit D Debt</t>
  </si>
  <si>
    <t>Governmental Funds - Budgetary Basis Report - Financial Plan and Actual - Debt Service</t>
  </si>
  <si>
    <t>Exhibit D Capital Projects</t>
  </si>
  <si>
    <t>Governmental Funds - Budgetary Basis Report - Financial Plan and Actual - Capital Projects</t>
  </si>
  <si>
    <t>Exhibit D Capital Projects - State</t>
  </si>
  <si>
    <t>Governmental Funds - Budgetary Basis Report - Financial Plan and Actual - Capital Projects - State</t>
  </si>
  <si>
    <t>Exhibit D Capital Projects - Federal</t>
  </si>
  <si>
    <t>Governmental Funds - Budgetary Basis Report - Financial Plan and Actual - Capital Projects - Federal</t>
  </si>
  <si>
    <t>Notes to Financial Statements</t>
  </si>
  <si>
    <t>Combining Statements of Cash Receipts, Disbursements and Changes in Fund Balances</t>
  </si>
  <si>
    <t>Exhibit A-1</t>
  </si>
  <si>
    <t>General Fund</t>
  </si>
  <si>
    <t>Exhibit A-2 - State</t>
  </si>
  <si>
    <t xml:space="preserve">Special Revenue Funds - State </t>
  </si>
  <si>
    <t>Exhibit A-2 - Federal</t>
  </si>
  <si>
    <t>Special Revenue Funds - Federal</t>
  </si>
  <si>
    <t>Exhibit A-2 - Summary</t>
  </si>
  <si>
    <t>Special Revenue Funds - State and Federal</t>
  </si>
  <si>
    <t>Exhibit A-3</t>
  </si>
  <si>
    <t>Debt Service Funds</t>
  </si>
  <si>
    <t>Exhibit A-4</t>
  </si>
  <si>
    <t xml:space="preserve">Capital Projects Funds </t>
  </si>
  <si>
    <t>Exhibit A-4 State- Federal</t>
  </si>
  <si>
    <t>Capital Projects Funds - State and Federal</t>
  </si>
  <si>
    <t>Exhibit B-1</t>
  </si>
  <si>
    <t>Enterprise Funds</t>
  </si>
  <si>
    <t>Exhibit B-2</t>
  </si>
  <si>
    <t>Internal Service Funds</t>
  </si>
  <si>
    <t>Exhibit C-1</t>
  </si>
  <si>
    <t>Exhibit C-2</t>
  </si>
  <si>
    <t>Private Purpose Trust Funds</t>
  </si>
  <si>
    <t>Exhibit C-3</t>
  </si>
  <si>
    <t>Agency Funds</t>
  </si>
  <si>
    <t>Exhibit C-4</t>
  </si>
  <si>
    <t>Sole Custody Funds and Accounts</t>
  </si>
  <si>
    <t>Note to users: This Excel file contains formulas and links.</t>
  </si>
  <si>
    <t xml:space="preserve">STATE OF NEW YORK </t>
  </si>
  <si>
    <t xml:space="preserve">GOVERNMENTAL FUNDS  </t>
  </si>
  <si>
    <t xml:space="preserve">COMBINED STATEMENT OF CASH RECEIPTS, </t>
  </si>
  <si>
    <t>EXHIBIT A</t>
  </si>
  <si>
    <t xml:space="preserve">DISBURSEMENTS AND CHANGES IN FUND BALANCES  </t>
  </si>
  <si>
    <t xml:space="preserve">(amounts in thousands) </t>
  </si>
  <si>
    <t>TOTAL GOVERNMENTAL FUNDS</t>
  </si>
  <si>
    <t>GENERAL</t>
  </si>
  <si>
    <t>SPECIAL REVENUE</t>
  </si>
  <si>
    <t>DEBT SERVICE</t>
  </si>
  <si>
    <t>CAPITAL PROJECTS</t>
  </si>
  <si>
    <t>RECEIPTS:</t>
  </si>
  <si>
    <t xml:space="preserve">     Personal Income Tax.........................................................................................</t>
  </si>
  <si>
    <t xml:space="preserve"> </t>
  </si>
  <si>
    <t xml:space="preserve">     Business Taxes................................................................................................</t>
  </si>
  <si>
    <t xml:space="preserve">     Other Taxes.......................................................................................................</t>
  </si>
  <si>
    <t xml:space="preserve">     Miscellaneous Receipts....................................................................................</t>
  </si>
  <si>
    <t xml:space="preserve">     Federal Receipts..................................................................................................</t>
  </si>
  <si>
    <t xml:space="preserve">          Total Receipts...........................................................................................</t>
  </si>
  <si>
    <t>DISBURSEMENTS:</t>
  </si>
  <si>
    <t xml:space="preserve">     Local Assistance Grants:</t>
  </si>
  <si>
    <t xml:space="preserve">       Education........................................................................................................</t>
  </si>
  <si>
    <t xml:space="preserve">       Environment and Recreation............................................................................................</t>
  </si>
  <si>
    <t xml:space="preserve">       General Government.............................................................................................</t>
  </si>
  <si>
    <t xml:space="preserve">       Public Health:</t>
  </si>
  <si>
    <t xml:space="preserve">         Medicaid.........................................................................................</t>
  </si>
  <si>
    <t xml:space="preserve">       Transportation.................................................................................................</t>
  </si>
  <si>
    <t xml:space="preserve">          Total Local Assistance Grants……………………………………</t>
  </si>
  <si>
    <t xml:space="preserve">     Departmental Operations:</t>
  </si>
  <si>
    <t xml:space="preserve">       Personal Service.............................................................................................</t>
  </si>
  <si>
    <t xml:space="preserve">       Non-Personal Service.....................................................................................</t>
  </si>
  <si>
    <t xml:space="preserve">     General State Charges.....................................................................................</t>
  </si>
  <si>
    <t xml:space="preserve">     Capital Projects.................................................................................................</t>
  </si>
  <si>
    <t xml:space="preserve">          Total Disbursements..............................................................................</t>
  </si>
  <si>
    <t>Excess (Deficiency) of Receipts over Disbursements................................</t>
  </si>
  <si>
    <t>OTHER FINANCING SOURCES (USES):</t>
  </si>
  <si>
    <t xml:space="preserve">     Bond and Note Proceeds, net...........................................................................</t>
  </si>
  <si>
    <t xml:space="preserve">     Transfers from Other Funds.............................................................................</t>
  </si>
  <si>
    <t xml:space="preserve">     Transfers to Other Funds.................................................................................</t>
  </si>
  <si>
    <t xml:space="preserve">          Total Other Financing Sources (Uses).................................................</t>
  </si>
  <si>
    <t>Excess (Deficiency) of Receipts and Other Financing</t>
  </si>
  <si>
    <t xml:space="preserve">  Sources over Disbursements and Other Financing Uses.......................</t>
  </si>
  <si>
    <t>Fund Balances (Deficits) at April 1..............................................................</t>
  </si>
  <si>
    <t>Fund Balances (Deficits) at March 31.................................................................</t>
  </si>
  <si>
    <t>See Accompanying Notes</t>
  </si>
  <si>
    <t>GOVERNMENTAL FUNDS - STATE OPERATING</t>
  </si>
  <si>
    <t>SUPPLEMENTAL</t>
  </si>
  <si>
    <t>STATE</t>
  </si>
  <si>
    <t xml:space="preserve">TOTAL STATE OPERATING FUNDS     </t>
  </si>
  <si>
    <t xml:space="preserve">     Consumption/Use Taxes......................................................................</t>
  </si>
  <si>
    <t>Fund Balances at March 31.................................................................</t>
  </si>
  <si>
    <t>STATE OF NEW YORK</t>
  </si>
  <si>
    <t>PROPRIETARY FUNDS</t>
  </si>
  <si>
    <t>COMBINED STATEMENT OF CASH RECEIPTS,</t>
  </si>
  <si>
    <t>EXHIBIT B</t>
  </si>
  <si>
    <t>DISBURSEMENTS AND CHANGES IN FUND BALANCES</t>
  </si>
  <si>
    <t xml:space="preserve">(amounts in thousands)   </t>
  </si>
  <si>
    <t xml:space="preserve">TOTAL PROPRIETARY FUNDS </t>
  </si>
  <si>
    <t>INTERNAL</t>
  </si>
  <si>
    <t>ENTERPRISE</t>
  </si>
  <si>
    <t>SERVICE</t>
  </si>
  <si>
    <t xml:space="preserve">   Miscellaneous Receipts.......................................................................</t>
  </si>
  <si>
    <t xml:space="preserve">   Federal Receipts...................................................................................................</t>
  </si>
  <si>
    <t xml:space="preserve">   Unemployment Taxes..........................................................................................</t>
  </si>
  <si>
    <t xml:space="preserve">        Total Receipts..........................................................................................................................................................</t>
  </si>
  <si>
    <t xml:space="preserve">   Departmental Operations:</t>
  </si>
  <si>
    <t xml:space="preserve">      Personal Service........................................................................................................................................................</t>
  </si>
  <si>
    <t xml:space="preserve">      Non-Personal Service...................................................................................................................................................</t>
  </si>
  <si>
    <t xml:space="preserve">   General State Charges..................................................................................................................................................</t>
  </si>
  <si>
    <t xml:space="preserve">   Unemployment Benefits..................................................................................................................................................</t>
  </si>
  <si>
    <t xml:space="preserve">        Total Disbursements.............................................................................................................................................</t>
  </si>
  <si>
    <t xml:space="preserve"> Excess (Deficiency) of Receipts over Disbursements........................................................................................................................................</t>
  </si>
  <si>
    <t xml:space="preserve">   Transfers from Other Funds.......................................................................................................................</t>
  </si>
  <si>
    <t xml:space="preserve">   Transfers to Other Funds....................................................................................................................................</t>
  </si>
  <si>
    <t xml:space="preserve">        Total Other Financing Sources (Uses)............................................................................................</t>
  </si>
  <si>
    <t xml:space="preserve">  Sources over Disbursements and Other Financing Uses...........................................................................................................</t>
  </si>
  <si>
    <t>Fund Balances (Deficits) at April 1...................................................................................................................................................</t>
  </si>
  <si>
    <t>TRUST FUNDS</t>
  </si>
  <si>
    <t xml:space="preserve">COMBINED STATEMENT OF CASH RECEIPTS,  </t>
  </si>
  <si>
    <t>EXHIBIT C</t>
  </si>
  <si>
    <t xml:space="preserve">DISBURSEMENTS AND CHANGES IN FUND BALANCES   </t>
  </si>
  <si>
    <t xml:space="preserve">(amounts in thousands)  </t>
  </si>
  <si>
    <t>TOTAL TRUST FUNDS</t>
  </si>
  <si>
    <t>PRIVATE PURPOSE</t>
  </si>
  <si>
    <t>TRUST</t>
  </si>
  <si>
    <t xml:space="preserve">   Miscellaneous Receipts....................................................................</t>
  </si>
  <si>
    <t xml:space="preserve">        Total Receipts...................................................…………………..</t>
  </si>
  <si>
    <t xml:space="preserve">      Personal Service..............................................................................</t>
  </si>
  <si>
    <t xml:space="preserve">      Non-Personal Service....................................................................</t>
  </si>
  <si>
    <t xml:space="preserve">   General State Charges..................................................................</t>
  </si>
  <si>
    <t xml:space="preserve">        Total Disbursements........................................……………………</t>
  </si>
  <si>
    <t>Excess (Deficiency) of Receipts over Disbursements...............................................………………………</t>
  </si>
  <si>
    <t>GOVERNMENTAL FUNDS</t>
  </si>
  <si>
    <t>EXHIBIT D</t>
  </si>
  <si>
    <t>COMBINED STATEMENT OF CASH RECEIPTS, DISBURSEMENTS</t>
  </si>
  <si>
    <t>AND CHANGES IN FUND BALANCES</t>
  </si>
  <si>
    <t>(amounts in thousands)</t>
  </si>
  <si>
    <t>Actual to Final</t>
  </si>
  <si>
    <t>Over/</t>
  </si>
  <si>
    <t>Financial Plan Amounts</t>
  </si>
  <si>
    <t>(Under)</t>
  </si>
  <si>
    <t>Original</t>
  </si>
  <si>
    <t>Mid-Year</t>
  </si>
  <si>
    <t>Final</t>
  </si>
  <si>
    <t>Actual</t>
  </si>
  <si>
    <t>Variance</t>
  </si>
  <si>
    <t xml:space="preserve">  Personal Income Tax...........................................................................</t>
  </si>
  <si>
    <t xml:space="preserve">  Consumption/Use Taxes........................................................................</t>
  </si>
  <si>
    <t xml:space="preserve">  Business Taxes...........................................................................................................</t>
  </si>
  <si>
    <t xml:space="preserve">  Other Taxes..........................................................................................................</t>
  </si>
  <si>
    <t xml:space="preserve">  Miscellaneous Receipts....................................................................................…………………..</t>
  </si>
  <si>
    <t xml:space="preserve">  Federal Receipts.............................................................................................</t>
  </si>
  <si>
    <t xml:space="preserve">  Transfers from Other Funds:</t>
  </si>
  <si>
    <t xml:space="preserve">      Revenue Bond Tax Fund….........................……………………..</t>
  </si>
  <si>
    <t xml:space="preserve">      Real Estate Taxes in excess of CW/CA Debt Service…………..</t>
  </si>
  <si>
    <t xml:space="preserve">      All Other……………………………………………………………..</t>
  </si>
  <si>
    <t xml:space="preserve">      Total Receipts................................................................………………………….</t>
  </si>
  <si>
    <t xml:space="preserve">  Local Assistance Grants.........................................................…………………………..</t>
  </si>
  <si>
    <t xml:space="preserve">  Departmental Operations......................................................…………………………</t>
  </si>
  <si>
    <t xml:space="preserve">  General State Charges............................................................…………………………..</t>
  </si>
  <si>
    <t xml:space="preserve">  Transfers to Other Funds:</t>
  </si>
  <si>
    <t xml:space="preserve">     Debt Service…………………………………………………………….</t>
  </si>
  <si>
    <t xml:space="preserve">     Capital Projects……………………………………………………..</t>
  </si>
  <si>
    <t xml:space="preserve">     State Share of Medicaid……………………………………………</t>
  </si>
  <si>
    <t xml:space="preserve">      Total Disbursements................................................…………………………….</t>
  </si>
  <si>
    <t>Excess (Deficiency) of Receipts</t>
  </si>
  <si>
    <t xml:space="preserve">  over Disbursements...............................................……………………………..</t>
  </si>
  <si>
    <t xml:space="preserve">BUDGETARY BASIS REPORT - FINANCIAL PLAN AND ACTUAL - SPECIAL REVENUE   </t>
  </si>
  <si>
    <t xml:space="preserve">          (continued)</t>
  </si>
  <si>
    <t>Eliminations</t>
  </si>
  <si>
    <t>Total</t>
  </si>
  <si>
    <t xml:space="preserve">  Personal Income Tax...........................................................................................</t>
  </si>
  <si>
    <t xml:space="preserve">  Consumption/Use Taxes...............................................................................................</t>
  </si>
  <si>
    <t xml:space="preserve">  Business Taxes.................................................................................................</t>
  </si>
  <si>
    <t xml:space="preserve">  Miscellaneous Receipts.............................................................................…………………..</t>
  </si>
  <si>
    <t xml:space="preserve">  Federal Receipts........................................................................................</t>
  </si>
  <si>
    <t xml:space="preserve">  Transfers from Other Funds....................................................................................</t>
  </si>
  <si>
    <t xml:space="preserve">      Total Receipts...........................................................………………………….</t>
  </si>
  <si>
    <t xml:space="preserve">  General State Charges.......................................................……………………….</t>
  </si>
  <si>
    <t xml:space="preserve">  Capital Projects..................................................................………………………..</t>
  </si>
  <si>
    <t xml:space="preserve">  Transfers to Other Funds...................................................………………………..</t>
  </si>
  <si>
    <t xml:space="preserve">      Total Disbursements............................................…………………………</t>
  </si>
  <si>
    <t xml:space="preserve">BUDGETARY BASIS REPORT - FINANCIAL PLAN AND ACTUAL - SPECIAL REVENUE - STATE  </t>
  </si>
  <si>
    <t xml:space="preserve">AND CHANGES IN FUND BALANCES  </t>
  </si>
  <si>
    <t xml:space="preserve">  Personal Income Tax............................................................................……………………</t>
  </si>
  <si>
    <t xml:space="preserve">  Consumption/Use Taxes.............................................................................…………………...</t>
  </si>
  <si>
    <t xml:space="preserve">  Business Taxes.............................................................................…………………..</t>
  </si>
  <si>
    <t xml:space="preserve">  Federal Receipts..................................................................................</t>
  </si>
  <si>
    <t xml:space="preserve">  Transfers from Other Funds...........................................…………………………..</t>
  </si>
  <si>
    <t xml:space="preserve">      Total Receipts.........................................................................................................</t>
  </si>
  <si>
    <t xml:space="preserve">  Local Assistance Grants.............................................................................</t>
  </si>
  <si>
    <t xml:space="preserve">  Departmental Operations.....................................................................</t>
  </si>
  <si>
    <t xml:space="preserve">  General State Charges...............................................................................</t>
  </si>
  <si>
    <t xml:space="preserve">  Transfers to Other Funds..........................................................................................</t>
  </si>
  <si>
    <t xml:space="preserve">      Total Disbursements................................................................................</t>
  </si>
  <si>
    <t xml:space="preserve">  over Disbursements.............................................................................</t>
  </si>
  <si>
    <t xml:space="preserve">BUDGETARY BASIS REPORT - FINANCIAL PLAN AND ACTUAL - SPECIAL REVENUE - FEDERAL    </t>
  </si>
  <si>
    <t xml:space="preserve">  Miscellaneous Receipts.............................................................................……………………</t>
  </si>
  <si>
    <t xml:space="preserve">  Transfers to Other Funds...................................................…………………………</t>
  </si>
  <si>
    <t xml:space="preserve">      Total Disbursements............................................…………………………….</t>
  </si>
  <si>
    <t xml:space="preserve">BUDGETARY BASIS REPORT - FINANCIAL PLAN AND ACTUAL - DEBT SERVICE   </t>
  </si>
  <si>
    <t xml:space="preserve">COMBINED STATEMENT OF CASH RECEIPTS, DISBURSEMENTS </t>
  </si>
  <si>
    <t xml:space="preserve">AND CHANGES IN FUND BALANCES </t>
  </si>
  <si>
    <t xml:space="preserve">  Personal Income Tax….…………….…………………..……………..</t>
  </si>
  <si>
    <t xml:space="preserve">  Consumption/Use Taxes………...….…….…………….…………………</t>
  </si>
  <si>
    <t xml:space="preserve">  Business Taxes………...….…….…………….…………………….............................</t>
  </si>
  <si>
    <t xml:space="preserve">  Other Taxes…..…………………..………………………………………..</t>
  </si>
  <si>
    <t xml:space="preserve">  Departmental Operations.................................................……………………………</t>
  </si>
  <si>
    <t xml:space="preserve">  Debt Service............................................................................…………………….</t>
  </si>
  <si>
    <t xml:space="preserve">      Total Disbursements............................................……………………………….</t>
  </si>
  <si>
    <t>Fund Balances (Deficits) at March 31............................................</t>
  </si>
  <si>
    <t>BUDGETARY BASIS REPORT - FINANCIAL PLAN AND ACTUAL - CAPITAL PROJECTS</t>
  </si>
  <si>
    <t xml:space="preserve">                                                                                     Financial Plan Amounts</t>
  </si>
  <si>
    <t xml:space="preserve">Variance  </t>
  </si>
  <si>
    <t xml:space="preserve">  Consumption/Use Taxes.........................................................................................</t>
  </si>
  <si>
    <t xml:space="preserve">  Business Taxes.............................................................................................</t>
  </si>
  <si>
    <t xml:space="preserve">  Other Taxes................................................................................................</t>
  </si>
  <si>
    <t xml:space="preserve">  Federal Receipts..........................................................................................................…………………..............………………………….</t>
  </si>
  <si>
    <t xml:space="preserve">  Transfers from Other Funds...................................................................................................………</t>
  </si>
  <si>
    <t xml:space="preserve">  Local Assistance Grants...............................................…………………………..</t>
  </si>
  <si>
    <t xml:space="preserve">  Bond and Note Proceeds, net.........................................…………………………</t>
  </si>
  <si>
    <t xml:space="preserve">    Total Other Financing </t>
  </si>
  <si>
    <t xml:space="preserve">        Sources (Uses)..................................................……………………………..</t>
  </si>
  <si>
    <t xml:space="preserve">Excess (Deficiency) of Receipts and Other    </t>
  </si>
  <si>
    <t xml:space="preserve">  Financing Sources over Disbursements    </t>
  </si>
  <si>
    <t xml:space="preserve">  and Other Financing Uses................................………………………………</t>
  </si>
  <si>
    <t xml:space="preserve">BUDGETARY BASIS REPORT - FINANCIAL PLAN AND ACTUAL - CAPITAL PROJECTS - STATE      </t>
  </si>
  <si>
    <t xml:space="preserve">AND CHANGES IN FUND BALANCES       </t>
  </si>
  <si>
    <t xml:space="preserve">  Consumption/Use Taxes......................................................................</t>
  </si>
  <si>
    <t xml:space="preserve">  Business Taxes.....................................................................................</t>
  </si>
  <si>
    <t xml:space="preserve">  Other Taxes...........................................................................................</t>
  </si>
  <si>
    <t xml:space="preserve">  Federal Receipts......................................................................................................</t>
  </si>
  <si>
    <t xml:space="preserve">  Transfers from Other Funds...........................................................................……….........................................................................………</t>
  </si>
  <si>
    <t xml:space="preserve">      Total Receipts....................................................................................</t>
  </si>
  <si>
    <t xml:space="preserve">  Local Assistance Grants...............................................……………………………….</t>
  </si>
  <si>
    <t xml:space="preserve">  Capital Projects..................................................................…………………………….</t>
  </si>
  <si>
    <t xml:space="preserve">  Transfers to Other Funds.....................................................................................</t>
  </si>
  <si>
    <t xml:space="preserve">      Total Disbursements.................................................................................</t>
  </si>
  <si>
    <t xml:space="preserve">  over Disbursements...............................................................................</t>
  </si>
  <si>
    <t xml:space="preserve">  Bond and Note Proceeds, net..................................................………………………..</t>
  </si>
  <si>
    <t xml:space="preserve">        Sources (Uses).....................................................................................</t>
  </si>
  <si>
    <t xml:space="preserve">BUDGETARY BASIS REPORT - FINANCIAL PLAN AND ACTUAL - CAPITAL PROJECTS - FEDERAL      </t>
  </si>
  <si>
    <t xml:space="preserve">AND CHANGES IN FUND BALANCES      </t>
  </si>
  <si>
    <t xml:space="preserve">  Federal Receipts.................................................................………………………….</t>
  </si>
  <si>
    <t xml:space="preserve">      Total Receipts......................................................................................</t>
  </si>
  <si>
    <t xml:space="preserve">  over Disbursements..............................................................................................................</t>
  </si>
  <si>
    <t xml:space="preserve">        Sources (Uses)................................................................................................................</t>
  </si>
  <si>
    <t xml:space="preserve">  and Other Financing Uses......................................................................</t>
  </si>
  <si>
    <t xml:space="preserve">     </t>
  </si>
  <si>
    <t>NOTE 1 - BASIS OF PRESENTATION</t>
  </si>
  <si>
    <t>NOTE 3 - DISBURSEMENT DESCRIPTIONS</t>
  </si>
  <si>
    <t>NOTE 4 - OTHER FINANCING SOURCES (USES)</t>
  </si>
  <si>
    <t xml:space="preserve">State University Income </t>
  </si>
  <si>
    <t>Transfer Eliminations:</t>
  </si>
  <si>
    <t>Source of Financing</t>
  </si>
  <si>
    <t>Training and Education Program on OSHA</t>
  </si>
  <si>
    <t>Direct Deposit of Taxes</t>
  </si>
  <si>
    <t xml:space="preserve">Unemployment Insurance Administration </t>
  </si>
  <si>
    <t>Federal Receipts</t>
  </si>
  <si>
    <t>Non-Public Authority Receipts</t>
  </si>
  <si>
    <t>Public Authority Financing</t>
  </si>
  <si>
    <t>State University Income</t>
  </si>
  <si>
    <t>State Operating Funds:</t>
  </si>
  <si>
    <t xml:space="preserve">Tax Revenue Arrearage </t>
  </si>
  <si>
    <t>State Debt</t>
  </si>
  <si>
    <t xml:space="preserve"> NOTE 5 - FUTURE DEBT SERVICE REQUIREMENTS</t>
  </si>
  <si>
    <t>Tax Transfers from General Fund</t>
  </si>
  <si>
    <t>Transfers from Other Funds</t>
  </si>
  <si>
    <t>NOTE 2 - FUND TYPES</t>
  </si>
  <si>
    <t>Banking Services</t>
  </si>
  <si>
    <t>The State records its transactions in the following fund types:</t>
  </si>
  <si>
    <t>Building Administration</t>
  </si>
  <si>
    <t>Unreimbursed Balances</t>
  </si>
  <si>
    <t>Proprietary Funds:</t>
  </si>
  <si>
    <t>Business Services Center</t>
  </si>
  <si>
    <t>Capital Projects Spending</t>
  </si>
  <si>
    <t>Governmental Funds:</t>
  </si>
  <si>
    <t>Centralized Technology Services</t>
  </si>
  <si>
    <t>Dormitory Authority (Mental Hygiene)</t>
  </si>
  <si>
    <t>Charter School Stimulus</t>
  </si>
  <si>
    <t>Clean Water/Clean Air</t>
  </si>
  <si>
    <t xml:space="preserve">Addiction Services and Supports </t>
  </si>
  <si>
    <t>Dormitory Authority and State University Income Fund</t>
  </si>
  <si>
    <t>Combined Expendable Trust</t>
  </si>
  <si>
    <t>Agriculture and Markets</t>
  </si>
  <si>
    <t>Federal Capital Projects</t>
  </si>
  <si>
    <t>Correctional Facilities Capital Improvement</t>
  </si>
  <si>
    <t>Schedules 17 and 19 provide a complete detail of future debt service requirements.</t>
  </si>
  <si>
    <t>Children and Family Services</t>
  </si>
  <si>
    <t>Housing Finance Agency (HFA)</t>
  </si>
  <si>
    <t>Correctional Industries Revolving</t>
  </si>
  <si>
    <t>Revenue Bond Tax</t>
  </si>
  <si>
    <t>City University of New York</t>
  </si>
  <si>
    <t>Housing Assistance Fund (HAF)</t>
  </si>
  <si>
    <t>Court Facilities Incentive Aid</t>
  </si>
  <si>
    <t>Sales Tax Revenue Bond Tax</t>
  </si>
  <si>
    <t>Corrections and Community Supervision</t>
  </si>
  <si>
    <t>State Bond and Note Proceeds</t>
  </si>
  <si>
    <t>Dormitory Authority</t>
  </si>
  <si>
    <t>Urban Development Corporation (Correctional Facilities)</t>
  </si>
  <si>
    <t>Education</t>
  </si>
  <si>
    <t>Urban Development Corporation (Youth Facilities)</t>
  </si>
  <si>
    <t>Dedicated Highway and Bridge Trust</t>
  </si>
  <si>
    <t>Energy Research and Development Authority</t>
  </si>
  <si>
    <t>Dedicated Infrastructure Investment</t>
  </si>
  <si>
    <t>Environmental Conservation and Parks</t>
  </si>
  <si>
    <t>NOTE 6 - CAPITAL PROJECTS REIMBURSED DISBURSEMENTS</t>
  </si>
  <si>
    <t>General Services, Office of</t>
  </si>
  <si>
    <t>Dedicated Mass Transportation - Railroad</t>
  </si>
  <si>
    <t>Health</t>
  </si>
  <si>
    <t>NOTE 7 - SCHOOL TAX RELIEF</t>
  </si>
  <si>
    <t>Dedicated Mass Transportation - Transit Authority</t>
  </si>
  <si>
    <t>Homeland Security and Emergency Services</t>
  </si>
  <si>
    <t>Fiduciary Funds:</t>
  </si>
  <si>
    <t>Housing and Community Renewal</t>
  </si>
  <si>
    <t>Mental Hygiene</t>
  </si>
  <si>
    <t>General Debt Service</t>
  </si>
  <si>
    <t>Metropolitan Transportation Authority</t>
  </si>
  <si>
    <t>Military and Naval Affairs</t>
  </si>
  <si>
    <t>Federal Health and Human Services</t>
  </si>
  <si>
    <t>Motor Vehicles (Operating Expense)</t>
  </si>
  <si>
    <t>Health Care Transformation</t>
  </si>
  <si>
    <t>Federal Operating Grants</t>
  </si>
  <si>
    <t>New York State Thruway Authority</t>
  </si>
  <si>
    <t>Schedule 2 provides a complete analysis of Personal Income Tax receipts.</t>
  </si>
  <si>
    <t>Health Insurance Revolving</t>
  </si>
  <si>
    <t>Federal USDA/Food and Nutrition Services</t>
  </si>
  <si>
    <t>Other</t>
  </si>
  <si>
    <t>Housing Program</t>
  </si>
  <si>
    <t>State</t>
  </si>
  <si>
    <t>Mass Transportation Financial Assistance</t>
  </si>
  <si>
    <t>State Police</t>
  </si>
  <si>
    <t>Mass Transportation Operating Assistance</t>
  </si>
  <si>
    <t>State University of New York</t>
  </si>
  <si>
    <t>Miscellaneous State Special Revenue</t>
  </si>
  <si>
    <t>Temporary and Disability Assistance</t>
  </si>
  <si>
    <t>Transportation</t>
  </si>
  <si>
    <t>UDC (Empire State Development Corp)</t>
  </si>
  <si>
    <t>State Lottery</t>
  </si>
  <si>
    <t>New York City County Clerks' Operations Offset</t>
  </si>
  <si>
    <t xml:space="preserve">  </t>
  </si>
  <si>
    <t>FISCAL YEAR</t>
  </si>
  <si>
    <t>April</t>
  </si>
  <si>
    <t>May</t>
  </si>
  <si>
    <t>June</t>
  </si>
  <si>
    <t>July</t>
  </si>
  <si>
    <t>August</t>
  </si>
  <si>
    <t>September</t>
  </si>
  <si>
    <t>October</t>
  </si>
  <si>
    <t>November</t>
  </si>
  <si>
    <t>December</t>
  </si>
  <si>
    <t>January</t>
  </si>
  <si>
    <t>February</t>
  </si>
  <si>
    <t>March</t>
  </si>
  <si>
    <t>TOTALS</t>
  </si>
  <si>
    <t>Beginning Balance</t>
  </si>
  <si>
    <t>Sales Tax Receipts</t>
  </si>
  <si>
    <t>Interest Income</t>
  </si>
  <si>
    <t>Total Receipts</t>
  </si>
  <si>
    <t>Debt Service</t>
  </si>
  <si>
    <t>Transfer to General Fund</t>
  </si>
  <si>
    <t>Total Disbursements</t>
  </si>
  <si>
    <t>Ending Balance</t>
  </si>
  <si>
    <t>The monies of such Fund are reserved for payment of debt service on Personal Income Tax Revenue Bonds.</t>
  </si>
  <si>
    <t>Pursuant to Section 92-z(5) of the State Finance Law, monies in the RBTF in excess of debt service requirements are required to be transferred to the General Fund.</t>
  </si>
  <si>
    <t>Opening Balance</t>
  </si>
  <si>
    <t>PIT Receipts</t>
  </si>
  <si>
    <t>ECET Receipts</t>
  </si>
  <si>
    <t>PTET Receipts</t>
  </si>
  <si>
    <t>Federal Subsidies</t>
  </si>
  <si>
    <t>(*)</t>
  </si>
  <si>
    <t>Non-Personal Service</t>
  </si>
  <si>
    <t xml:space="preserve">(*) Pursuant to Section 73 of the State Finance Law, as added by Chapter 56 of the Laws of 2010 and amended by Chapter 59 of the Laws of 2012, the Federal Subsidies are Federal Interest Subsidy receipts solely used for debt service on Build America Bonds </t>
  </si>
  <si>
    <t xml:space="preserve">       and Qualified School Construction Bonds, as authorized pursuant to ARRA, under Section 54AA and 54F of the Internal Revenue Code.     </t>
  </si>
  <si>
    <t>An amount equal to 25 percent of the State's sales tax, less refunds to taxpayers, is to be deposited in the Sales Tax Revenue Bond Tax Fund (STRBTF). The monies of such Fund are reserved for payment of debt service on Sales Tax Revenue Bonds.</t>
  </si>
  <si>
    <t>Pursuant to Section 92-h(5) of the State Finance Law, monies in the STRBTF in excess of debt service requirements are required to be transferred to the General Fund.</t>
  </si>
  <si>
    <t>Section 11 of Part UU of Chapter 59 of the Laws of 2018 amended Section 805(b) of the Tax Law, whereby the receipts from the Metropolitan Commuter Transportation Mobility Tax will be paid into the Metropolitan Transportation Authority Finance Fund pursuant to statute but without appropriation.  The result is that neither the mobility receipts nor the related grant disbursements to the MTA are recorded in the State Funds.  This activity is reported in the MTA State Assistance fund group.</t>
  </si>
  <si>
    <t>MCTD Mobility Tax Receipts</t>
  </si>
  <si>
    <t>Payments to MTA</t>
  </si>
  <si>
    <t>Section 2 of Part NNN of Chapter 59 of the Laws of 2018 added Article 29-c of the Tax Law, whereby the receipts from the Congestion Surcharge will be paid to the MTA for deposit into the NYC Transportation Assistance Fund pursuant to statute but without appropriation.  The result is that neither the surcharge receipts nor the related disbursements to the MTA are recorded in the State Funds. This activity is reported in the MTA State Assistance fund group.</t>
  </si>
  <si>
    <t>Business / Professional Fees</t>
  </si>
  <si>
    <t>Grants</t>
  </si>
  <si>
    <t>Part FF of Chapter 58 of the Laws of 2019 amended paragraphs (b-1) and (c-3) of subdivision two of Section 503 of the Vehicle and Traffic Law, Article 29-a of the Tax Law, article 17-c of the Vehicle and Traffic Law and Section 1166-a of the Tax Law, whereby the receipts from the various taxes and fees will be paid into the Metropolitan Transportation Authority Special Assistance Fund pursuant to statute but without appropriation.  The result is that neither the revenue nor the related disbursements to the MTA are recorded in the State Funds. This activity is reported in the MTA State Assistance fund group.</t>
  </si>
  <si>
    <t>MCTD Taxicab Trip Tax Receipts</t>
  </si>
  <si>
    <t>MTA Passenger Car Rentals Tax</t>
  </si>
  <si>
    <t>Motor Vehicle Fees</t>
  </si>
  <si>
    <t>Real Estate Transfer Tax Receipts</t>
  </si>
  <si>
    <t>GENERAL FUND</t>
  </si>
  <si>
    <t>COMBINING STATEMENT OF CASH RECEIPTS,</t>
  </si>
  <si>
    <t>EXHIBIT A-1</t>
  </si>
  <si>
    <t xml:space="preserve">  EXHIBIT A-1</t>
  </si>
  <si>
    <t xml:space="preserve">DISBURSEMENTS AND CHANGES IN FUND BALANCES                 </t>
  </si>
  <si>
    <t xml:space="preserve">(continued)     </t>
  </si>
  <si>
    <t>LOCAL</t>
  </si>
  <si>
    <t xml:space="preserve">STATE </t>
  </si>
  <si>
    <t xml:space="preserve">TAX </t>
  </si>
  <si>
    <t>UNIVERSAL</t>
  </si>
  <si>
    <t xml:space="preserve">REFUND </t>
  </si>
  <si>
    <t xml:space="preserve">TOBACCO </t>
  </si>
  <si>
    <t>ASSISTANCE</t>
  </si>
  <si>
    <t xml:space="preserve">OPERATIONS </t>
  </si>
  <si>
    <t xml:space="preserve">STABILIZATION </t>
  </si>
  <si>
    <t>CONTINGENCY</t>
  </si>
  <si>
    <t>PRE-KINDERGARTEN</t>
  </si>
  <si>
    <t>COMMUNITY</t>
  </si>
  <si>
    <t>RAINY DAY</t>
  </si>
  <si>
    <t xml:space="preserve">RESERVE </t>
  </si>
  <si>
    <t xml:space="preserve">REVENUE </t>
  </si>
  <si>
    <t xml:space="preserve">COMBINED TOTALS </t>
  </si>
  <si>
    <t>ACCOUNT</t>
  </si>
  <si>
    <t xml:space="preserve">ACCOUNT </t>
  </si>
  <si>
    <t>RESERVE</t>
  </si>
  <si>
    <t>PROJECTS</t>
  </si>
  <si>
    <t>ACCOUNT (*)</t>
  </si>
  <si>
    <t xml:space="preserve">GUARANTEE </t>
  </si>
  <si>
    <t>(10000-10049)</t>
  </si>
  <si>
    <t>(10050-10099)</t>
  </si>
  <si>
    <t>(10100-10149)</t>
  </si>
  <si>
    <t>(10150-10199)</t>
  </si>
  <si>
    <t>(10200-10249)</t>
  </si>
  <si>
    <t>(10250-10299)</t>
  </si>
  <si>
    <t>(10300-10349)</t>
  </si>
  <si>
    <t>(10400-10449)</t>
  </si>
  <si>
    <t>(10550-10599)</t>
  </si>
  <si>
    <t xml:space="preserve">ELIMINATIONS </t>
  </si>
  <si>
    <t xml:space="preserve">   Personal Income Tax (*)......................................................................................</t>
  </si>
  <si>
    <t xml:space="preserve">   Consumption/Use Taxes (*).....…........................................................................</t>
  </si>
  <si>
    <t xml:space="preserve">   Business Taxes...................................................................................................................</t>
  </si>
  <si>
    <t xml:space="preserve">   Other Taxes........................................................................................................................</t>
  </si>
  <si>
    <t xml:space="preserve">   Miscellaneous Receipts................….............................................................................................</t>
  </si>
  <si>
    <t xml:space="preserve">        Total Receipts..............................................................................................................</t>
  </si>
  <si>
    <t xml:space="preserve">   Local Assistance Grants (*):</t>
  </si>
  <si>
    <t xml:space="preserve">       Education...............................................................................................................</t>
  </si>
  <si>
    <t xml:space="preserve">         Medicaid..............................................................................................................</t>
  </si>
  <si>
    <t xml:space="preserve">       Transportation.....................................................................................................</t>
  </si>
  <si>
    <t xml:space="preserve">         Total Local Assistance Grants.........................................................................</t>
  </si>
  <si>
    <t/>
  </si>
  <si>
    <t xml:space="preserve">   General State Charges.......…......….....................................................................................</t>
  </si>
  <si>
    <t xml:space="preserve">        Total Disbursements......................................................................................................</t>
  </si>
  <si>
    <t xml:space="preserve">  over Disbursements.......................................................................................................................</t>
  </si>
  <si>
    <t xml:space="preserve">   Transfers from Other Funds (*)...........................…................................................................</t>
  </si>
  <si>
    <t xml:space="preserve">   Transfers to Other Funds (*)......................................................................................................</t>
  </si>
  <si>
    <t xml:space="preserve">        Total Other Financing Sources (Uses)...............................................................................</t>
  </si>
  <si>
    <t xml:space="preserve">Excess of Receipts and Other Financing Sources </t>
  </si>
  <si>
    <t xml:space="preserve">  over Disbursements and Other Financing Uses.......................................................................................</t>
  </si>
  <si>
    <t>Fund Balances at April 1.............................................................................................</t>
  </si>
  <si>
    <t>Fund Balances at March 31......................................................................................................</t>
  </si>
  <si>
    <t>(*) See Accompanying Notes</t>
  </si>
  <si>
    <t>SPECIAL REVENUE FUNDS - STATE</t>
  </si>
  <si>
    <t xml:space="preserve">COMBINING STATEMENT OF CASH RECEIPTS,              </t>
  </si>
  <si>
    <t>EXHIBIT A-2</t>
  </si>
  <si>
    <t>(continued)</t>
  </si>
  <si>
    <t xml:space="preserve">DRINKING </t>
  </si>
  <si>
    <t xml:space="preserve">LOCAL </t>
  </si>
  <si>
    <t>SEWAGE</t>
  </si>
  <si>
    <t>STATE POLICE</t>
  </si>
  <si>
    <t>TRAINING AND</t>
  </si>
  <si>
    <t>US OLYMPIC</t>
  </si>
  <si>
    <t>COMBINED</t>
  </si>
  <si>
    <t xml:space="preserve">DEDICATED </t>
  </si>
  <si>
    <t>WATER</t>
  </si>
  <si>
    <t>ENVIRONMENTAL</t>
  </si>
  <si>
    <t>EQUIPMENT</t>
  </si>
  <si>
    <t xml:space="preserve">FEDERAL </t>
  </si>
  <si>
    <t>JUDICIARY</t>
  </si>
  <si>
    <t xml:space="preserve">LAWYERS' </t>
  </si>
  <si>
    <t>GOVERNMENT</t>
  </si>
  <si>
    <t>MASS</t>
  </si>
  <si>
    <t>MENTAL</t>
  </si>
  <si>
    <t>NEW YORK CITY</t>
  </si>
  <si>
    <t>NEW YORK</t>
  </si>
  <si>
    <t>NEW YORK STATE</t>
  </si>
  <si>
    <t>NYS DOT</t>
  </si>
  <si>
    <t>NOT-FOR-PROFIT</t>
  </si>
  <si>
    <t>TREATMENT</t>
  </si>
  <si>
    <t>MOTOR VEHICLE</t>
  </si>
  <si>
    <t>EDUCATION</t>
  </si>
  <si>
    <t>UNEMPLOYMENT</t>
  </si>
  <si>
    <t>COMMITTEE/</t>
  </si>
  <si>
    <t>WINTER</t>
  </si>
  <si>
    <t>ARTS</t>
  </si>
  <si>
    <t xml:space="preserve">BIODIVERSITY </t>
  </si>
  <si>
    <t xml:space="preserve">CHARTER </t>
  </si>
  <si>
    <t>CHEMICAL</t>
  </si>
  <si>
    <t>CHILD</t>
  </si>
  <si>
    <t>NON-</t>
  </si>
  <si>
    <t>COURT</t>
  </si>
  <si>
    <t>MISCELLANEOUS</t>
  </si>
  <si>
    <t>PROGRAM</t>
  </si>
  <si>
    <t>ENCON</t>
  </si>
  <si>
    <t>PROTECTION</t>
  </si>
  <si>
    <t>LOAN FUND</t>
  </si>
  <si>
    <t>REVENUE</t>
  </si>
  <si>
    <t>HEALTH CARE</t>
  </si>
  <si>
    <t>INDIGENT</t>
  </si>
  <si>
    <t>INTERACTIVE</t>
  </si>
  <si>
    <t>DATA</t>
  </si>
  <si>
    <t>FUND</t>
  </si>
  <si>
    <t>LEGISLATIVE</t>
  </si>
  <si>
    <t>RECORDS</t>
  </si>
  <si>
    <t>TRANSPORTATION</t>
  </si>
  <si>
    <t>MEDICAL</t>
  </si>
  <si>
    <t>HEALTH GIFTS</t>
  </si>
  <si>
    <t>MUSICAL</t>
  </si>
  <si>
    <t>COUNTY CLERKS'</t>
  </si>
  <si>
    <t>INTEREST ON</t>
  </si>
  <si>
    <t>ARCHIVES</t>
  </si>
  <si>
    <t>HIGHWAY</t>
  </si>
  <si>
    <t>SHORT-TERM</t>
  </si>
  <si>
    <t>LAW ENFORCEMENT AND</t>
  </si>
  <si>
    <t>UNIVERSITY</t>
  </si>
  <si>
    <t>PROGRAM ON</t>
  </si>
  <si>
    <t>INSURANCE</t>
  </si>
  <si>
    <t xml:space="preserve">LAKE PLACID </t>
  </si>
  <si>
    <t>SPORTS</t>
  </si>
  <si>
    <t>CAPITAL</t>
  </si>
  <si>
    <t xml:space="preserve">STEWARDSHIP </t>
  </si>
  <si>
    <t>CHARITABLE</t>
  </si>
  <si>
    <t>DEPENDENCE</t>
  </si>
  <si>
    <t>PERFORMER'S</t>
  </si>
  <si>
    <t>CLEAN</t>
  </si>
  <si>
    <t xml:space="preserve">EXPENDABLE </t>
  </si>
  <si>
    <t>COMMERCIAL</t>
  </si>
  <si>
    <t>FACILITIES</t>
  </si>
  <si>
    <t>STATE SPECIAL</t>
  </si>
  <si>
    <t>MANAGEMENT AND</t>
  </si>
  <si>
    <t>EMPLOYMENT</t>
  </si>
  <si>
    <t xml:space="preserve"> SPECIAL </t>
  </si>
  <si>
    <t>AND OIL SPILL</t>
  </si>
  <si>
    <t>FOR THE</t>
  </si>
  <si>
    <t>MAXIMIZATION</t>
  </si>
  <si>
    <t>REFORM ACT</t>
  </si>
  <si>
    <t>HOUSING</t>
  </si>
  <si>
    <t>LEGAL</t>
  </si>
  <si>
    <t>FANTASY</t>
  </si>
  <si>
    <t>PROCESSING</t>
  </si>
  <si>
    <t xml:space="preserve">LAKE GEORGE </t>
  </si>
  <si>
    <t>FOR CLIENT</t>
  </si>
  <si>
    <t>COMPUTER</t>
  </si>
  <si>
    <t>MANAGEMENT</t>
  </si>
  <si>
    <t>OPERATING</t>
  </si>
  <si>
    <t>CANNABIS</t>
  </si>
  <si>
    <t>AND</t>
  </si>
  <si>
    <t>MOBILE SPORTS</t>
  </si>
  <si>
    <t>MTA FINANCIAL</t>
  </si>
  <si>
    <t>INSTRUMENT</t>
  </si>
  <si>
    <t>OPERATIONS</t>
  </si>
  <si>
    <t>GREAT LAKES</t>
  </si>
  <si>
    <t>LAWYER</t>
  </si>
  <si>
    <t>PARTNERSHIP</t>
  </si>
  <si>
    <t xml:space="preserve"> SAFETY</t>
  </si>
  <si>
    <t>INFRASTRUCTURE</t>
  </si>
  <si>
    <t>REVOLVING</t>
  </si>
  <si>
    <t>SCHOOL TAX</t>
  </si>
  <si>
    <t>MOTOR VEHICLE THEFT AND</t>
  </si>
  <si>
    <t xml:space="preserve">DORMITORY </t>
  </si>
  <si>
    <t>OCCUPATIONAL</t>
  </si>
  <si>
    <t>TUITION</t>
  </si>
  <si>
    <t>INTEREST</t>
  </si>
  <si>
    <t>OLYMPIC</t>
  </si>
  <si>
    <t>VOCATIONAL</t>
  </si>
  <si>
    <t xml:space="preserve">EDUCATION </t>
  </si>
  <si>
    <t xml:space="preserve">COMBINED TOTALS  </t>
  </si>
  <si>
    <t>GRANTS</t>
  </si>
  <si>
    <t>AND RESEARCH</t>
  </si>
  <si>
    <t>GIFTS TRUST</t>
  </si>
  <si>
    <t>STIMULUS</t>
  </si>
  <si>
    <t>AIR</t>
  </si>
  <si>
    <t xml:space="preserve"> STUDENT LOAN</t>
  </si>
  <si>
    <t>GAMING REVENUE</t>
  </si>
  <si>
    <t>CONSERVATION</t>
  </si>
  <si>
    <t xml:space="preserve">INCENTIVE AID </t>
  </si>
  <si>
    <t>ADMINISTRATION</t>
  </si>
  <si>
    <t>TRAINING</t>
  </si>
  <si>
    <t>COMPENSATION</t>
  </si>
  <si>
    <t>DISABLED</t>
  </si>
  <si>
    <t>CONTRACT</t>
  </si>
  <si>
    <t>RESOURCES</t>
  </si>
  <si>
    <t>TRANSFORMATION</t>
  </si>
  <si>
    <t>DEVELOPMENT</t>
  </si>
  <si>
    <t>SERVICES</t>
  </si>
  <si>
    <t>OFFSET</t>
  </si>
  <si>
    <t>PARK TRUST</t>
  </si>
  <si>
    <t>IMPROVEMENT</t>
  </si>
  <si>
    <t xml:space="preserve"> DONATIONS</t>
  </si>
  <si>
    <t>WAGERING</t>
  </si>
  <si>
    <t xml:space="preserve">ASSISTANCE </t>
  </si>
  <si>
    <t xml:space="preserve">REVOLVING </t>
  </si>
  <si>
    <t>CANNABIS REVENUE</t>
  </si>
  <si>
    <t>LOAN</t>
  </si>
  <si>
    <t>RELIEF</t>
  </si>
  <si>
    <t>LOTTERY</t>
  </si>
  <si>
    <t>INSURANCE FRAUD PREVENTION</t>
  </si>
  <si>
    <t>INCOME</t>
  </si>
  <si>
    <t xml:space="preserve">INCOME </t>
  </si>
  <si>
    <t>SAFETY AND HEALTH</t>
  </si>
  <si>
    <t>REIMBURSEMENT</t>
  </si>
  <si>
    <t>AND PENALTY</t>
  </si>
  <si>
    <t xml:space="preserve">REHABILITATION </t>
  </si>
  <si>
    <t>(21850-21899)</t>
  </si>
  <si>
    <t>(21600-21649)</t>
  </si>
  <si>
    <t>(24900-24949)</t>
  </si>
  <si>
    <t>(20600-20649)</t>
  </si>
  <si>
    <t>(22700-22749)</t>
  </si>
  <si>
    <t>(20400-20449)</t>
  </si>
  <si>
    <t>(21450-21499)</t>
  </si>
  <si>
    <t>(20100-20299)</t>
  </si>
  <si>
    <t>(21650-21699)</t>
  </si>
  <si>
    <t>(20950-20999)</t>
  </si>
  <si>
    <t>(23700-23749)</t>
  </si>
  <si>
    <t>(21150-21199)</t>
  </si>
  <si>
    <t>(22500-22549)</t>
  </si>
  <si>
    <t>(20850-20899)</t>
  </si>
  <si>
    <t>(23800-23899)</t>
  </si>
  <si>
    <t>(23100-23149)</t>
  </si>
  <si>
    <t>(22550-22599)</t>
  </si>
  <si>
    <t>(21050-21149)</t>
  </si>
  <si>
    <t>(21200-21249)</t>
  </si>
  <si>
    <t>(21350-21399)</t>
  </si>
  <si>
    <t>(22900-22949)</t>
  </si>
  <si>
    <t>(20800-20849)</t>
  </si>
  <si>
    <t>(24850-24899)</t>
  </si>
  <si>
    <t>(22950-22999)</t>
  </si>
  <si>
    <t>(23550-23599)</t>
  </si>
  <si>
    <t>(24950-24954)</t>
  </si>
  <si>
    <t>(23200-23249)</t>
  </si>
  <si>
    <t>(22750-22799)</t>
  </si>
  <si>
    <t>(21300-21349)</t>
  </si>
  <si>
    <t>(21550-21599)</t>
  </si>
  <si>
    <t>(20500-20549)</t>
  </si>
  <si>
    <t>(21400-21449)</t>
  </si>
  <si>
    <t>(23750-23799)</t>
  </si>
  <si>
    <t>(20000-20099)</t>
  </si>
  <si>
    <t>(21900-22499)</t>
  </si>
  <si>
    <t>(24955-24959)</t>
  </si>
  <si>
    <t xml:space="preserve">(23650-23699) </t>
  </si>
  <si>
    <t>(21750-21799)</t>
  </si>
  <si>
    <t>(23150-23199)</t>
  </si>
  <si>
    <t>(22850-22899)</t>
  </si>
  <si>
    <t>(20300-20349)</t>
  </si>
  <si>
    <t>(20350-20399)</t>
  </si>
  <si>
    <t>(24800-24849)</t>
  </si>
  <si>
    <t>(23000-23049)</t>
  </si>
  <si>
    <t>(21500-21549)</t>
  </si>
  <si>
    <t>(20650-20699)</t>
  </si>
  <si>
    <t>(20550-20599)</t>
  </si>
  <si>
    <t>(21000-21049)</t>
  </si>
  <si>
    <t>(20900-20949)</t>
  </si>
  <si>
    <t>(22800-22849)</t>
  </si>
  <si>
    <t>(40350-40399)</t>
  </si>
  <si>
    <t>(22650-22699)</t>
  </si>
  <si>
    <t>(21250-21299)</t>
  </si>
  <si>
    <t>(20450-20499)</t>
  </si>
  <si>
    <t>(23600-23649)</t>
  </si>
  <si>
    <t>(23500-23549)</t>
  </si>
  <si>
    <t>(23050-23099)</t>
  </si>
  <si>
    <t>(21700-21749)</t>
  </si>
  <si>
    <t>ELIMINATIONS (*)</t>
  </si>
  <si>
    <t xml:space="preserve">   Personal Income Tax (*)..................................................................................………………………</t>
  </si>
  <si>
    <t xml:space="preserve">   Business Taxes................................................................................................................</t>
  </si>
  <si>
    <t xml:space="preserve">         --</t>
  </si>
  <si>
    <t xml:space="preserve">   Other Taxes....................................................................................................................................</t>
  </si>
  <si>
    <t xml:space="preserve">   Miscellaneous Receipts............................................................................................</t>
  </si>
  <si>
    <t xml:space="preserve">   Federal Receipts.....................................................................................................................</t>
  </si>
  <si>
    <t xml:space="preserve">        Total Receipts........................................................................................................</t>
  </si>
  <si>
    <t xml:space="preserve">DISBURSEMENTS: </t>
  </si>
  <si>
    <t xml:space="preserve">       Education.............................................................................................................</t>
  </si>
  <si>
    <t xml:space="preserve">       Environment and Recreation.............................................................................................</t>
  </si>
  <si>
    <t xml:space="preserve">         Medicaid............................................................................................................</t>
  </si>
  <si>
    <t xml:space="preserve">        Total Local Assistance Grants...........................................................................................................</t>
  </si>
  <si>
    <t xml:space="preserve">      Personal Service ...................................................................................................................</t>
  </si>
  <si>
    <t xml:space="preserve">   General State Charges................................................................................................................</t>
  </si>
  <si>
    <t xml:space="preserve">        Total Disbursements.......................................................................................</t>
  </si>
  <si>
    <t xml:space="preserve">  over Disbursements..................................................................................................</t>
  </si>
  <si>
    <t xml:space="preserve">   Transfers from Other Funds.........................................................................................................</t>
  </si>
  <si>
    <t xml:space="preserve">   Transfers to Other Funds (*).........................................................................................</t>
  </si>
  <si>
    <t xml:space="preserve">        Total Other Financing Sources (Uses)...........................................................</t>
  </si>
  <si>
    <t xml:space="preserve">Excess (Deficiency) of Receipts and Other </t>
  </si>
  <si>
    <t xml:space="preserve">  Financing Sources over Disbursements </t>
  </si>
  <si>
    <t xml:space="preserve">  and Other Financing Uses....................................................................................</t>
  </si>
  <si>
    <t>Fund Balances (Deficits) at April 1…......................................................................</t>
  </si>
  <si>
    <t>Fund Balances (Deficits) at March 31.............................................................................</t>
  </si>
  <si>
    <t>SPECIAL REVENUE FUNDS - FEDERAL</t>
  </si>
  <si>
    <t xml:space="preserve">COMBINING STATEMENT OF CASH RECEIPTS, </t>
  </si>
  <si>
    <t xml:space="preserve">DISBURSEMENTS AND CHANGES IN FUND BALANCES </t>
  </si>
  <si>
    <t>FEDERAL</t>
  </si>
  <si>
    <t xml:space="preserve"> FEDERAL</t>
  </si>
  <si>
    <t>HEALTH AND</t>
  </si>
  <si>
    <t xml:space="preserve">USDA/FOOD </t>
  </si>
  <si>
    <t>AND TRAINING</t>
  </si>
  <si>
    <t>HUMAN</t>
  </si>
  <si>
    <t xml:space="preserve">AND NUTRITION </t>
  </si>
  <si>
    <t>(25200-25249)</t>
  </si>
  <si>
    <t>(26000-26049)</t>
  </si>
  <si>
    <t>(25100-25199)</t>
  </si>
  <si>
    <t>(25300-25899, 25951)</t>
  </si>
  <si>
    <t>(25000-25099)</t>
  </si>
  <si>
    <t>(25900-25949)</t>
  </si>
  <si>
    <t>(25950, 25952-25999)</t>
  </si>
  <si>
    <t xml:space="preserve">   </t>
  </si>
  <si>
    <t xml:space="preserve">   Business Taxes...........................................................................................................</t>
  </si>
  <si>
    <t xml:space="preserve">   Miscellaneous Receipts....................................................................................</t>
  </si>
  <si>
    <t xml:space="preserve">          Medicaid.....................................................................................................</t>
  </si>
  <si>
    <t xml:space="preserve">   Debt Service, Including Payments on</t>
  </si>
  <si>
    <t xml:space="preserve">        Total Disbursements...................................................................................</t>
  </si>
  <si>
    <t xml:space="preserve">Excess (Deficiency) of Receipts                  </t>
  </si>
  <si>
    <t xml:space="preserve">  over Disbursements..........................................................................................</t>
  </si>
  <si>
    <t xml:space="preserve">   Transfers from Other Funds............................................................................</t>
  </si>
  <si>
    <t xml:space="preserve">   Transfers to Other Funds (*).........................................................................................................</t>
  </si>
  <si>
    <t xml:space="preserve">        Total Other Financing Sources (Uses)...............................................................</t>
  </si>
  <si>
    <t xml:space="preserve">Excess (Deficiency) of Receipts and Other          </t>
  </si>
  <si>
    <t xml:space="preserve">  Financing Sources over Disbursements                       </t>
  </si>
  <si>
    <t xml:space="preserve">  and Other Financing Uses........................................................................................</t>
  </si>
  <si>
    <t>Fund Balances (Deficits) at April 1....................................................................</t>
  </si>
  <si>
    <t>Fund Balances (Deficits) at March 31.................................................................................</t>
  </si>
  <si>
    <t>SPECIAL REVENUE FUNDS - STATE AND FEDERAL</t>
  </si>
  <si>
    <t xml:space="preserve">                                                            COMBINED TOTALS  </t>
  </si>
  <si>
    <t>SPECIAL</t>
  </si>
  <si>
    <t xml:space="preserve">SPECIAL </t>
  </si>
  <si>
    <t xml:space="preserve">   Personal Income Tax (*).........................................................………………</t>
  </si>
  <si>
    <t xml:space="preserve">   Consumption/Use Taxes.......................................................................</t>
  </si>
  <si>
    <t xml:space="preserve">   Business Taxes.......................................................................................................</t>
  </si>
  <si>
    <t xml:space="preserve">   Other Taxes.................................................................................................................</t>
  </si>
  <si>
    <t xml:space="preserve">   Local Assistance Grants (*): </t>
  </si>
  <si>
    <t xml:space="preserve">      Personal Service...................................................................................................................</t>
  </si>
  <si>
    <t xml:space="preserve">      Non-Personal Service.........................................................................................................</t>
  </si>
  <si>
    <t xml:space="preserve">        Total Disbursements................................................................................</t>
  </si>
  <si>
    <t xml:space="preserve">  over Disbursements.......................................................................................</t>
  </si>
  <si>
    <t xml:space="preserve">Excess (Deficiency) of Receipts and Other       </t>
  </si>
  <si>
    <t xml:space="preserve">  Financing Sources over Disbursements                      </t>
  </si>
  <si>
    <t>Fund Balances (Deficits) at April 1..................................................................</t>
  </si>
  <si>
    <t xml:space="preserve">DEBT SERVICE FUNDS  </t>
  </si>
  <si>
    <t xml:space="preserve">COMBINING STATEMENT OF CASH RECEIPTS,   </t>
  </si>
  <si>
    <t>EXHIBIT A-3</t>
  </si>
  <si>
    <t xml:space="preserve">DISBURSEMENTS AND CHANGES IN FUND BALANCES    </t>
  </si>
  <si>
    <t xml:space="preserve">(continued) </t>
  </si>
  <si>
    <t>DEBT</t>
  </si>
  <si>
    <t>DEPARTMENT</t>
  </si>
  <si>
    <t xml:space="preserve">CLEAN WATER/  </t>
  </si>
  <si>
    <t>REDUCTION</t>
  </si>
  <si>
    <t>OF HEALTH</t>
  </si>
  <si>
    <t xml:space="preserve">MENTAL HEALTH </t>
  </si>
  <si>
    <t xml:space="preserve">CLEAN AIR </t>
  </si>
  <si>
    <t xml:space="preserve"> INCOME</t>
  </si>
  <si>
    <t xml:space="preserve"> DEBT</t>
  </si>
  <si>
    <t>(40400-40449)</t>
  </si>
  <si>
    <t>(40000-40049)</t>
  </si>
  <si>
    <t>(40300-40349)</t>
  </si>
  <si>
    <t>(40150-40199)</t>
  </si>
  <si>
    <t>(40250-40299)</t>
  </si>
  <si>
    <t>(40100-40149)</t>
  </si>
  <si>
    <t xml:space="preserve">   Personal Income Tax (*).................................................................................</t>
  </si>
  <si>
    <t xml:space="preserve">   Consumption/Use Taxes (*).......................................................……..</t>
  </si>
  <si>
    <t xml:space="preserve">   Business Taxes.......................................................………..............................</t>
  </si>
  <si>
    <t xml:space="preserve">   Other Taxes...........................................................................................…</t>
  </si>
  <si>
    <t xml:space="preserve">   Miscellaneous Receipts......................................................................……………………</t>
  </si>
  <si>
    <t xml:space="preserve">   Federal Receipts......................................................................……………………</t>
  </si>
  <si>
    <t xml:space="preserve">        Total Receipts.................................................................................................</t>
  </si>
  <si>
    <t xml:space="preserve">          Non-Personal Service...................................................................…………..</t>
  </si>
  <si>
    <t xml:space="preserve">        Total Disbursements................................................................………..</t>
  </si>
  <si>
    <t xml:space="preserve">  over Disbursements..........................................................................</t>
  </si>
  <si>
    <t xml:space="preserve">   Transfers from Other Funds..........................................................……</t>
  </si>
  <si>
    <t xml:space="preserve">   Transfers to Other Funds (*)..............................................................…..…</t>
  </si>
  <si>
    <t xml:space="preserve">        Total Other Financing Sources (Uses)....................................</t>
  </si>
  <si>
    <t xml:space="preserve">Excess (Deficiency) of Receipts and Other           </t>
  </si>
  <si>
    <t xml:space="preserve">  Financing Sources over Disbursements</t>
  </si>
  <si>
    <t xml:space="preserve">  and Other Financing Uses.................................................................</t>
  </si>
  <si>
    <t>CAPITAL PROJECTS FUNDS - STATE</t>
  </si>
  <si>
    <t>EXHIBIT A-4</t>
  </si>
  <si>
    <t>ACCELERATED</t>
  </si>
  <si>
    <t>ENERGY</t>
  </si>
  <si>
    <t xml:space="preserve">CAPACITY AND </t>
  </si>
  <si>
    <t>CITY UNIVERSITY</t>
  </si>
  <si>
    <t>CORRECTIONAL</t>
  </si>
  <si>
    <t>DEPARTMENT OF</t>
  </si>
  <si>
    <t>DIVISION FOR</t>
  </si>
  <si>
    <t>MENTAL HYGIENE</t>
  </si>
  <si>
    <t>OUTDOOR</t>
  </si>
  <si>
    <t>PARK AND</t>
  </si>
  <si>
    <t>REBUILD AND RENEW</t>
  </si>
  <si>
    <t>STATE UNIVERSITY</t>
  </si>
  <si>
    <t xml:space="preserve">TRANSPORTATION </t>
  </si>
  <si>
    <t>OF NEW YORK</t>
  </si>
  <si>
    <t xml:space="preserve">CLEAN WATER/ </t>
  </si>
  <si>
    <t>CLEAN WATER/</t>
  </si>
  <si>
    <t>DEDICATED</t>
  </si>
  <si>
    <t>YOUTH</t>
  </si>
  <si>
    <t>THROUGH IMPROVED</t>
  </si>
  <si>
    <t>QUALITY</t>
  </si>
  <si>
    <t>FOREST</t>
  </si>
  <si>
    <t xml:space="preserve">NATURAL </t>
  </si>
  <si>
    <t xml:space="preserve">NEW YORK STATE </t>
  </si>
  <si>
    <t>RECREATION</t>
  </si>
  <si>
    <t xml:space="preserve">PASSENGER </t>
  </si>
  <si>
    <t xml:space="preserve">RAIL PRESERVATION </t>
  </si>
  <si>
    <t xml:space="preserve">SMART </t>
  </si>
  <si>
    <t>RESIDENCE HALLS</t>
  </si>
  <si>
    <t>IMPROVEMENTS</t>
  </si>
  <si>
    <t>CLEAN AIR AND</t>
  </si>
  <si>
    <t>CLEAN AIR</t>
  </si>
  <si>
    <t xml:space="preserve">HIGHWAY AND </t>
  </si>
  <si>
    <t>ENGINEERING</t>
  </si>
  <si>
    <t>PROTECTION BOND</t>
  </si>
  <si>
    <t>PRESERVE</t>
  </si>
  <si>
    <t>HAZARDOUS WASTE</t>
  </si>
  <si>
    <t>RESOURCE</t>
  </si>
  <si>
    <t xml:space="preserve">CANAL SYSTEM </t>
  </si>
  <si>
    <t>LAND ACQUISITION</t>
  </si>
  <si>
    <t>FACILITY</t>
  </si>
  <si>
    <t>PURE WATERS</t>
  </si>
  <si>
    <t xml:space="preserve">AND DEVELOPMENT </t>
  </si>
  <si>
    <t>SCHOOLS</t>
  </si>
  <si>
    <t>PARK</t>
  </si>
  <si>
    <t xml:space="preserve">STATE UNIVERSITY </t>
  </si>
  <si>
    <t>REHABILITATION</t>
  </si>
  <si>
    <t>SUBURBAN</t>
  </si>
  <si>
    <t xml:space="preserve">CAPITAL FACILITIES </t>
  </si>
  <si>
    <t xml:space="preserve">INFRASTRUCTURE </t>
  </si>
  <si>
    <t>BOND</t>
  </si>
  <si>
    <t>CLEAN AIR BOND</t>
  </si>
  <si>
    <t>GREEN JOBS BOND</t>
  </si>
  <si>
    <t>IMPLEMENTATION</t>
  </si>
  <si>
    <t>BRIDGE TRUST</t>
  </si>
  <si>
    <t>INVESTMENT</t>
  </si>
  <si>
    <t>BOND ACT (1986)</t>
  </si>
  <si>
    <t>ACT (1972)</t>
  </si>
  <si>
    <t>EXPANSION</t>
  </si>
  <si>
    <t>REMEDIAL</t>
  </si>
  <si>
    <t>DAMAGES</t>
  </si>
  <si>
    <t>CHARGE</t>
  </si>
  <si>
    <t xml:space="preserve">CAPITAL PROJECTS </t>
  </si>
  <si>
    <t>AND REPAIR</t>
  </si>
  <si>
    <t xml:space="preserve">RENEWAL BOND </t>
  </si>
  <si>
    <t>(30000-30049)</t>
  </si>
  <si>
    <t>(30680-30689)</t>
  </si>
  <si>
    <t>(32250-32299)</t>
  </si>
  <si>
    <t>(30690-30699)</t>
  </si>
  <si>
    <t>(30720-30729)</t>
  </si>
  <si>
    <t>(30500-30549)</t>
  </si>
  <si>
    <t>(32350-32399)</t>
  </si>
  <si>
    <t>(30050-30099)</t>
  </si>
  <si>
    <t>(33050-33099)</t>
  </si>
  <si>
    <t>(31950-31999)</t>
  </si>
  <si>
    <t>(31700-31749)</t>
  </si>
  <si>
    <t>(30600-30609)</t>
  </si>
  <si>
    <t>(30450-30499)</t>
  </si>
  <si>
    <t>(30670-30679)</t>
  </si>
  <si>
    <t>(30640-30649)</t>
  </si>
  <si>
    <t>(31450-31499)</t>
  </si>
  <si>
    <t>(31500-31549)</t>
  </si>
  <si>
    <t>(31800-31849)</t>
  </si>
  <si>
    <t>(31850-31899)</t>
  </si>
  <si>
    <t>(32300-32349)</t>
  </si>
  <si>
    <t>(32200-32249)</t>
  </si>
  <si>
    <t>(31900-31949)</t>
  </si>
  <si>
    <t>(30300-30349)</t>
  </si>
  <si>
    <t>(30750-30799)</t>
  </si>
  <si>
    <t>(30610-30619)</t>
  </si>
  <si>
    <t>(30400-30449)</t>
  </si>
  <si>
    <t>(30620-30629)</t>
  </si>
  <si>
    <t>(30900-30949)</t>
  </si>
  <si>
    <t>(30650-30659)</t>
  </si>
  <si>
    <t>(30710-30719)</t>
  </si>
  <si>
    <t>(30700-30709)</t>
  </si>
  <si>
    <t>(30350-30399)</t>
  </si>
  <si>
    <t>(32400-32999)</t>
  </si>
  <si>
    <t>(30100-30299)</t>
  </si>
  <si>
    <t>(31650-31699)</t>
  </si>
  <si>
    <t>(30630-30639)</t>
  </si>
  <si>
    <t>(30660-30669)</t>
  </si>
  <si>
    <t xml:space="preserve">   Miscellaneous Receipts................................................................................................</t>
  </si>
  <si>
    <t xml:space="preserve">   Federal Receipts........................................................................................................</t>
  </si>
  <si>
    <t xml:space="preserve">        Total Receipts......................................................................................................</t>
  </si>
  <si>
    <t xml:space="preserve">       Education....................................................................................................................</t>
  </si>
  <si>
    <t xml:space="preserve">        Total Local Assistance Grants.....................................................................</t>
  </si>
  <si>
    <t xml:space="preserve">   Capital Projects...........................................................................................................</t>
  </si>
  <si>
    <t xml:space="preserve">        Total Disbursements.........................................................................................</t>
  </si>
  <si>
    <t xml:space="preserve">  over Disbursements................................................................................................</t>
  </si>
  <si>
    <t xml:space="preserve">   Bond and Note Proceeds, net........................................................................................</t>
  </si>
  <si>
    <t xml:space="preserve">   Transfers from Other Funds......................................................................................</t>
  </si>
  <si>
    <t xml:space="preserve">   Transfers to Other Funds (*).....................................................................................</t>
  </si>
  <si>
    <t xml:space="preserve">  Sources over Disbursements and Other Financing Uses…………..………...……..</t>
  </si>
  <si>
    <t>Fund Balances (Deficits) at April 1......................................................................</t>
  </si>
  <si>
    <t>Fund Balances (Deficits) at March 31..................................................................</t>
  </si>
  <si>
    <t>CAPITAL PROJECTS FUNDS - STATE AND FEDERAL</t>
  </si>
  <si>
    <t>TOTAL</t>
  </si>
  <si>
    <t>COMBINED TOTALS</t>
  </si>
  <si>
    <t>(31350-31449)</t>
  </si>
  <si>
    <t xml:space="preserve">   Business Taxes...................................................................................................</t>
  </si>
  <si>
    <t xml:space="preserve">   Other Taxes..........................................................................................................</t>
  </si>
  <si>
    <t xml:space="preserve">   Miscellaneous Receipts......................................................................................</t>
  </si>
  <si>
    <t xml:space="preserve">   Federal Receipts.................................................................................................</t>
  </si>
  <si>
    <t xml:space="preserve">        Total Receipts...............................................................................................</t>
  </si>
  <si>
    <t xml:space="preserve">   Bond and Note Proceeds, net...............................................................................</t>
  </si>
  <si>
    <t xml:space="preserve">   Transfers from Other Funds..............................................................................</t>
  </si>
  <si>
    <t xml:space="preserve">   Transfers to Other Funds (*)...............................................................................</t>
  </si>
  <si>
    <t>ENTERPRISE FUNDS</t>
  </si>
  <si>
    <t xml:space="preserve">   EXHIBIT B-1</t>
  </si>
  <si>
    <t xml:space="preserve">DISBURSEMENTS AND CHANGES IN FUND BALANCES     </t>
  </si>
  <si>
    <t xml:space="preserve">CUNY </t>
  </si>
  <si>
    <t>CUNY</t>
  </si>
  <si>
    <t>HYGIENE</t>
  </si>
  <si>
    <t xml:space="preserve">SHELTERED </t>
  </si>
  <si>
    <t>AGENCIES</t>
  </si>
  <si>
    <t>SENIOR COLLEGE</t>
  </si>
  <si>
    <t xml:space="preserve">AND PATIENT </t>
  </si>
  <si>
    <t>EXPOSITION</t>
  </si>
  <si>
    <t xml:space="preserve"> YOUTH</t>
  </si>
  <si>
    <t>COMMISSARY</t>
  </si>
  <si>
    <t>STORES</t>
  </si>
  <si>
    <t xml:space="preserve">WORKSHOP </t>
  </si>
  <si>
    <t>(50300-50399)</t>
  </si>
  <si>
    <t>(50100-50299)</t>
  </si>
  <si>
    <t>(60850-60899)</t>
  </si>
  <si>
    <t>(23250-23449)</t>
  </si>
  <si>
    <t>(50500-50599)</t>
  </si>
  <si>
    <t>(50400-50499)</t>
  </si>
  <si>
    <t>(50050-50099)</t>
  </si>
  <si>
    <t>(50650-50699)</t>
  </si>
  <si>
    <t>(50000-50049)</t>
  </si>
  <si>
    <t xml:space="preserve">   Miscellaneous Receipts…………...……………………..……………………………………………………………..………………………..</t>
  </si>
  <si>
    <t xml:space="preserve">   Federal Receipts…………………………………………………………..…………….…………..…………….…………..……………………………</t>
  </si>
  <si>
    <t xml:space="preserve">   Unemployment Taxes………………...……………………………………………………………..…………….…………..…………………………</t>
  </si>
  <si>
    <t xml:space="preserve">        Total Receipts……...………….….…..…………………………..………………….…………..…………….…………..……………………..</t>
  </si>
  <si>
    <t xml:space="preserve">      Personal Service………………………………..……………………….…………………………..…………….…………..…………….</t>
  </si>
  <si>
    <t xml:space="preserve">      Non-Personal Service………….…………………………….………………………..…………..…………….…………..…………….</t>
  </si>
  <si>
    <t xml:space="preserve">   General State Charges………………...…………..………..………………………………………..…………….…………..…………….</t>
  </si>
  <si>
    <t xml:space="preserve">   Unemployment Benefits………………...…………………………………………………………..…………….…………..…………….</t>
  </si>
  <si>
    <t xml:space="preserve">        Total Disbursements………….…………………………………………………….…………..…………….…………..………………………..</t>
  </si>
  <si>
    <t xml:space="preserve">   Transfers from Other Funds…………………………………………..……………………………..…………….…………..…………….</t>
  </si>
  <si>
    <t xml:space="preserve">   Transfers to Other Funds……………………………………..……………………………………..…………….…………..…………….</t>
  </si>
  <si>
    <t xml:space="preserve">        Total Other Financing Sources (Uses)………………………………………………………..…………….…………..…………….</t>
  </si>
  <si>
    <t>Excess (Deficiency) of Receipts and Other</t>
  </si>
  <si>
    <t xml:space="preserve">   Financing Sources over Disbursements</t>
  </si>
  <si>
    <t xml:space="preserve">   and Other Financing Uses………………...……………………………………………</t>
  </si>
  <si>
    <t>Fund Balances at April 1……………...……………………………………………………………….</t>
  </si>
  <si>
    <t>Fund Balances at March 31…………..….……….…...……………...…………………………….</t>
  </si>
  <si>
    <t>INTERNAL SERVICE FUNDS</t>
  </si>
  <si>
    <t xml:space="preserve">COMBINING STATEMENT OF CASH RECEIPTS,  </t>
  </si>
  <si>
    <t>EXHIBIT B-2</t>
  </si>
  <si>
    <t>JOINT</t>
  </si>
  <si>
    <t>AUDIT</t>
  </si>
  <si>
    <t>HEALTH</t>
  </si>
  <si>
    <t>LABOR AND</t>
  </si>
  <si>
    <t>AND CONTROL</t>
  </si>
  <si>
    <t>CENTRALIZED</t>
  </si>
  <si>
    <t>INDUSTRIES</t>
  </si>
  <si>
    <t>(55050-55099)</t>
  </si>
  <si>
    <t>(55250-55299)</t>
  </si>
  <si>
    <t>(55000-55049)</t>
  </si>
  <si>
    <t>(55350-55399)</t>
  </si>
  <si>
    <t>(55300-55349)</t>
  </si>
  <si>
    <t>(55200-55249)</t>
  </si>
  <si>
    <t>(55100-55149)</t>
  </si>
  <si>
    <t>(55150-55199)</t>
  </si>
  <si>
    <t xml:space="preserve">   Miscellaneous Receipts.............................................</t>
  </si>
  <si>
    <t xml:space="preserve">        Total Receipts..................................................</t>
  </si>
  <si>
    <t xml:space="preserve">      Personal Service..........................................................</t>
  </si>
  <si>
    <t xml:space="preserve">      Non-Personal Service..................................................</t>
  </si>
  <si>
    <t xml:space="preserve">   General State Charges..................................................</t>
  </si>
  <si>
    <t xml:space="preserve">        Total Disbursements...............................................</t>
  </si>
  <si>
    <t xml:space="preserve">  over Disbursements...................................................</t>
  </si>
  <si>
    <t xml:space="preserve">   Transfers from Other Funds..............................................</t>
  </si>
  <si>
    <t xml:space="preserve">   Transfers to Other Funds................................................</t>
  </si>
  <si>
    <t xml:space="preserve">        Total Other Financing Sources (Uses)..................</t>
  </si>
  <si>
    <t xml:space="preserve">  and Other Financing Uses..................................................</t>
  </si>
  <si>
    <t>Fund Balances (Deficits) at April 1....................................................</t>
  </si>
  <si>
    <t>Fund Balances (Deficits) at March 31.................................</t>
  </si>
  <si>
    <t xml:space="preserve">TRUST FUNDS   </t>
  </si>
  <si>
    <t>EXHIBIT C-1</t>
  </si>
  <si>
    <t xml:space="preserve">COMMON </t>
  </si>
  <si>
    <t>RETIREE</t>
  </si>
  <si>
    <t xml:space="preserve">RETIREMENT </t>
  </si>
  <si>
    <t>BENEFIT TRUST</t>
  </si>
  <si>
    <t>(65000-65049)</t>
  </si>
  <si>
    <t>(65050-65099)</t>
  </si>
  <si>
    <t xml:space="preserve">   Miscellaneous Receipts................................................................................</t>
  </si>
  <si>
    <t xml:space="preserve">          Total Receipts.............................................................................................</t>
  </si>
  <si>
    <t xml:space="preserve">         Personal Service.....................................................................................…………</t>
  </si>
  <si>
    <t xml:space="preserve">         Non-Personal Service..........................................................................…………</t>
  </si>
  <si>
    <t xml:space="preserve">   General State Charges.....................................................................................……</t>
  </si>
  <si>
    <t xml:space="preserve">          Total Disbursements................…………...........................................</t>
  </si>
  <si>
    <t>Excess (Deficiency) of Receipts over Disbursements............................................</t>
  </si>
  <si>
    <t>PRIVATE PURPOSE TRUST FUNDS</t>
  </si>
  <si>
    <t>EXHIBIT C-2</t>
  </si>
  <si>
    <t>AGRICULTURE</t>
  </si>
  <si>
    <t>COLLEGE</t>
  </si>
  <si>
    <t>MILK</t>
  </si>
  <si>
    <t>PRODUCERS'</t>
  </si>
  <si>
    <t xml:space="preserve">SAVINGS </t>
  </si>
  <si>
    <t>SECURITY</t>
  </si>
  <si>
    <t>(66000-66049)</t>
  </si>
  <si>
    <t>(66050-66099)</t>
  </si>
  <si>
    <t xml:space="preserve">   Miscellaneous Receipts..…...........................................................................</t>
  </si>
  <si>
    <t xml:space="preserve">        Total Receipts.......................…........................………………………………………………….</t>
  </si>
  <si>
    <t xml:space="preserve">      Personal Service…..........................................................……………………………..</t>
  </si>
  <si>
    <t xml:space="preserve">      Non-Personal Service……...........................................……………………..</t>
  </si>
  <si>
    <t xml:space="preserve">   General State Charges……...............................................…………………………….</t>
  </si>
  <si>
    <t xml:space="preserve">        Total Disbursements............................................………………………</t>
  </si>
  <si>
    <t>Excess (Deficiency) of Receipts over Disbursements................................................……………………………..</t>
  </si>
  <si>
    <t>Fund Balances at April 1……......………................…………………………………</t>
  </si>
  <si>
    <t>Fund Balances at March 31…….....................………………………………………………………………</t>
  </si>
  <si>
    <t>EXHIBIT C-3</t>
  </si>
  <si>
    <t>RECEIPTS</t>
  </si>
  <si>
    <t>DISBURSEMENTS</t>
  </si>
  <si>
    <t>Cash Balance</t>
  </si>
  <si>
    <t>Dedicated</t>
  </si>
  <si>
    <t>Miscellaneous</t>
  </si>
  <si>
    <t>Refunds</t>
  </si>
  <si>
    <t>Payments</t>
  </si>
  <si>
    <t>Child Performer's Holding (60150-60199)………………………………………………………</t>
  </si>
  <si>
    <t>Elderly Pharmaceutical Insurance Coverage (EPIC) Escrow (60800-60849)……………………………………………………………………………….</t>
  </si>
  <si>
    <t>Employee Payroll Withholding (60300-60399)…………………………………………………………………………….</t>
  </si>
  <si>
    <t>Employees Dental Insurance (60400-60449)……………………………………………………………………………</t>
  </si>
  <si>
    <t>Employees Health Insurance (60200-60249)…………………………………………………………………………….</t>
  </si>
  <si>
    <t>Health Insurance Reserve Receipts (60550-60599)…………………………………………………………………………….</t>
  </si>
  <si>
    <t>Management Confidential Group Insurance (60450-60499)……………………………………………………………………………..</t>
  </si>
  <si>
    <t>Medicaid Management Information System (MMIS) Escrow (60900-60949)………………………………………………………………………………</t>
  </si>
  <si>
    <t>Miscellaneous New York State Agency (60600-60799)……………………………………………………………………………..</t>
  </si>
  <si>
    <t>School Capital Facilities Financing Reserve (60050-60149)…………………………………………………………………………….</t>
  </si>
  <si>
    <t>Social Security Contribution (60250-60299)…………………………………………………………………………….…………………………………………………………………………….</t>
  </si>
  <si>
    <t>Special Education (60950-60999)………………………………………………………………..</t>
  </si>
  <si>
    <t>SSI SSP Payment (62000-62049)……………………………………………………………….</t>
  </si>
  <si>
    <t>State University Federal Direct Lending Program (61100-61999)……………………………………………………………………………</t>
  </si>
  <si>
    <t>State University of New York Revenue Collection (61000-61099)…………………………………………………………………………</t>
  </si>
  <si>
    <t>Total Agency Funds…………………………………………………………………………….</t>
  </si>
  <si>
    <t>EXHIBIT C-4</t>
  </si>
  <si>
    <t>SOLE CUSTODY FUNDS AND ACCOUNTS</t>
  </si>
  <si>
    <t>STATEMENT OF RECEIPTS AND DISBURSEMENTS</t>
  </si>
  <si>
    <t>CASH AND INVESTMENT BALANCES</t>
  </si>
  <si>
    <r>
      <t>GENERAL FUND</t>
    </r>
    <r>
      <rPr>
        <sz val="13"/>
        <rFont val="Arial"/>
        <family val="2"/>
      </rPr>
      <t xml:space="preserve"> </t>
    </r>
  </si>
  <si>
    <t xml:space="preserve">  Addiction Services and Supports, Office of:</t>
  </si>
  <si>
    <t xml:space="preserve">         Revenue Collection.............................................................................................................................................................................................................</t>
  </si>
  <si>
    <t xml:space="preserve">  Adirondack Park Agency:</t>
  </si>
  <si>
    <t xml:space="preserve">  Agriculture and Markets, Department of:</t>
  </si>
  <si>
    <t xml:space="preserve">  Children and Family Services, Office of:</t>
  </si>
  <si>
    <t xml:space="preserve">  Corrections and Community Supervision, Department of:</t>
  </si>
  <si>
    <t xml:space="preserve">  Financial Services, Department of:</t>
  </si>
  <si>
    <t xml:space="preserve">  General Services, Office of:</t>
  </si>
  <si>
    <t xml:space="preserve">         Escrow Account......................................................................................................................................................................................................................................................................................................................................................</t>
  </si>
  <si>
    <t xml:space="preserve">         Executive Mansion Expenses............................................................................................................................................................................................................................................................................................................................................................</t>
  </si>
  <si>
    <t xml:space="preserve">  Health, Department of:</t>
  </si>
  <si>
    <t xml:space="preserve">         Medicaid Recoveries Account.................................................................................................................................................................................................................................................................................................................................................</t>
  </si>
  <si>
    <t xml:space="preserve">         Revenue Collection........................................................................................................................................................................................................</t>
  </si>
  <si>
    <t xml:space="preserve">         Tuition Assistance Program Recoveries....................................................................................................................................................................................................................................................................................................................................................</t>
  </si>
  <si>
    <t xml:space="preserve">         Revenue Collection......................................................................................................................................................................................................................................................................................................................................................</t>
  </si>
  <si>
    <t xml:space="preserve">  Mental Health, Office of:</t>
  </si>
  <si>
    <t xml:space="preserve">         Medication Grant Program.............................................................................................................................................................................................................................................................................................................................................</t>
  </si>
  <si>
    <t xml:space="preserve">  Motor Vehicles, Department of:</t>
  </si>
  <si>
    <t xml:space="preserve">  NYS Gaming Commission:</t>
  </si>
  <si>
    <t xml:space="preserve">  People With Developmental Disabilities, Office for:</t>
  </si>
  <si>
    <t xml:space="preserve">         Electronic Benefits Account.................................................................................................................................................................................................................................................................................................................................................</t>
  </si>
  <si>
    <t xml:space="preserve">         Facility Revenue Collection.................................................................................................................................................................................................................................................................................................................................................</t>
  </si>
  <si>
    <t xml:space="preserve">  State Comptroller, Office of the:</t>
  </si>
  <si>
    <t xml:space="preserve">         Revenue Collection..................................................................................................................................................................................................................................................................</t>
  </si>
  <si>
    <t xml:space="preserve">         Tobacco Settlement..................................................................................................................................................................................................................................................................</t>
  </si>
  <si>
    <t xml:space="preserve">  Taxation and Finance, Department of:</t>
  </si>
  <si>
    <t xml:space="preserve">         Stock Transfer Incentive........................................................................................................................................................................................................................</t>
  </si>
  <si>
    <t>Total General Fund...........................................................................................................................................................................................................................................................</t>
  </si>
  <si>
    <t xml:space="preserve">SPECIAL REVENUE FUNDS </t>
  </si>
  <si>
    <t xml:space="preserve">         Marketing and Publicity Account......................................................................................................................................................................................................................................</t>
  </si>
  <si>
    <t xml:space="preserve">         Revenue Collection...............................................................................................................................................................................................................................................................................................................................</t>
  </si>
  <si>
    <t xml:space="preserve">  Civil Service, Department of:</t>
  </si>
  <si>
    <t xml:space="preserve">         Affirmative Action Advisory Council.......................................................................................................................................................................................................................................................................................................................................................</t>
  </si>
  <si>
    <t xml:space="preserve">         Exam Application Fees..............................................................................................................................................................................................................................................................................................................................................................</t>
  </si>
  <si>
    <t xml:space="preserve">  Education, State Department of:</t>
  </si>
  <si>
    <t xml:space="preserve">         Archives Partnership Trust Endowment..............................................................................................................................................................................................................................................................</t>
  </si>
  <si>
    <t xml:space="preserve">         Revenue Collection - Batavia School for the Blind...............................................................................................................................................................................................................................................................................................................................................</t>
  </si>
  <si>
    <t xml:space="preserve">         Revenue Collection - Rome School for the Deaf...............................................................................................................................................................................................................................................................................................................................................</t>
  </si>
  <si>
    <t xml:space="preserve">  Elections, Board of:</t>
  </si>
  <si>
    <t xml:space="preserve">  Environmental Conservation, Department of:</t>
  </si>
  <si>
    <t xml:space="preserve">         Liquidation Bureau - Property and Liability Insurance Security........................................................................................................................................................................................................................</t>
  </si>
  <si>
    <t xml:space="preserve">         Liquidation Bureau - Public Motor Vehicle Liability Security.........................................................................................................................................................................................................................</t>
  </si>
  <si>
    <t xml:space="preserve">         Medical Indemnity Fund..............................................................................................................................................................................................................................................................................................................................................</t>
  </si>
  <si>
    <t xml:space="preserve">         Workers' Compensation Security Account......................................................................................................................................................................................................................................</t>
  </si>
  <si>
    <t xml:space="preserve">         Workers' Compensation Security Fund Payment Account.............................................................................................................................................................................................................................</t>
  </si>
  <si>
    <t xml:space="preserve">         Clinical Lab Fee..............................................................................................................................................................................................................................................................................................................................</t>
  </si>
  <si>
    <t xml:space="preserve">         Hospital Fees...............................................................................................................................................................................................................................................................................................................</t>
  </si>
  <si>
    <t>SPECIAL REVENUE FUNDS (continued)</t>
  </si>
  <si>
    <t xml:space="preserve">  Homeland Security and Emergency Services, Division of:</t>
  </si>
  <si>
    <t xml:space="preserve">         Fire Academy Account...........................................................................................................................................................................................................................</t>
  </si>
  <si>
    <t xml:space="preserve">  Housing and Community Renewal, Division of:</t>
  </si>
  <si>
    <t xml:space="preserve">         Maximum Base Rent...................................................................................................................................................................................................................................................</t>
  </si>
  <si>
    <t xml:space="preserve">  Labor, Department of:</t>
  </si>
  <si>
    <t xml:space="preserve">         Unemployment Insurance Fund Clearing Account...................................................................................................................................................................................................................................................................................................................................................................</t>
  </si>
  <si>
    <t xml:space="preserve">  Lake George Park Commission:</t>
  </si>
  <si>
    <t xml:space="preserve">  Military and Naval Affairs, Division of:</t>
  </si>
  <si>
    <t xml:space="preserve">  Parks, Recreation and Historic Preservation, Office of:</t>
  </si>
  <si>
    <t xml:space="preserve">  Public Service, Department of:</t>
  </si>
  <si>
    <t xml:space="preserve">         Tax Collection.......................................................................................................................................................................................................................................................................................................................................</t>
  </si>
  <si>
    <t xml:space="preserve">  State University of New York:</t>
  </si>
  <si>
    <t xml:space="preserve">         Student Loan Repayment.................................................................................................................................................................................................................................................................................................................................</t>
  </si>
  <si>
    <t xml:space="preserve">  State, Department of:</t>
  </si>
  <si>
    <t xml:space="preserve">         SUNY Dormitory Facilities Revenue - Repair and Rehabilitation................................................................................................................................................................................................</t>
  </si>
  <si>
    <t xml:space="preserve">         World Trade Center Memorial Foundation......................................................................................................................................................................................................................................................................................................................................................</t>
  </si>
  <si>
    <t xml:space="preserve">  Unified Court System:</t>
  </si>
  <si>
    <t xml:space="preserve">  Workers' Compensation Board:</t>
  </si>
  <si>
    <t>Total Special Revenue Funds............................................................................................................................................................................................................................................</t>
  </si>
  <si>
    <t xml:space="preserve">         Tax Collection..........................................................................................................................................................................................................................................</t>
  </si>
  <si>
    <t xml:space="preserve">         DASNY Community College Tuition and Instructional Income………….........................................................................................................................................…………………………</t>
  </si>
  <si>
    <t xml:space="preserve">         DASNY Mental Hygiene Facilities Improvements...................................................................................</t>
  </si>
  <si>
    <t>Total Debt Service Funds..............................................................................................................................................................................................................................................</t>
  </si>
  <si>
    <t>CAPITAL PROJECTS FUNDS</t>
  </si>
  <si>
    <t xml:space="preserve">         Hazardous Waste Remediation Collection................................................................................................................................................................................................................. ...................................</t>
  </si>
  <si>
    <t xml:space="preserve">         Tax Collection - Highways and Bridges.......................................................................................................................................................................................................................................................</t>
  </si>
  <si>
    <t xml:space="preserve">  State Police, Division of:</t>
  </si>
  <si>
    <t xml:space="preserve">         SUNY Construction Fund Capital Projects................................................................................................................................................................................................</t>
  </si>
  <si>
    <t xml:space="preserve">  Transportation, Department of:</t>
  </si>
  <si>
    <t>Total Capital Projects Funds...................................................................................................................................................................................................................................................</t>
  </si>
  <si>
    <t xml:space="preserve">         New York State Fair Revenue Collection.....................................................................................................................................................................................................................................................................................................................................</t>
  </si>
  <si>
    <t>Total Enterprise Funds...........................................................................................................................................................................................................................................</t>
  </si>
  <si>
    <t xml:space="preserve">         Revenue Collection.....................................................................................................................................................................................................................................................................................................................................</t>
  </si>
  <si>
    <t>Total Internal Service Funds...........................................................................................................................................................................................................................................</t>
  </si>
  <si>
    <t xml:space="preserve">         Producer Security..................................................................................................................................................................................................................................................</t>
  </si>
  <si>
    <t xml:space="preserve">         New York State College Choice Tuition Savings............................................................................................................................................................................................................................</t>
  </si>
  <si>
    <t>Total Private Purpose Trust Funds...........................................................................................................................................................................................................................................</t>
  </si>
  <si>
    <t>AGENCY FUNDS</t>
  </si>
  <si>
    <t xml:space="preserve">         Farmers Market Nutrition Program...................................................................................................................................................................................................................................................</t>
  </si>
  <si>
    <t xml:space="preserve">         Marketing and Publicity Account................................................................................................................................................................................................................................................</t>
  </si>
  <si>
    <t xml:space="preserve">  Arts, Council on the:</t>
  </si>
  <si>
    <t xml:space="preserve">         Youth Residents..................................................................................................................................................................................................................................................</t>
  </si>
  <si>
    <t xml:space="preserve">         Employees' Health Insurance Premiums Collection..................................................................................................................................................................................................................................................</t>
  </si>
  <si>
    <t xml:space="preserve">         Employee Benefit Account......................................................................................................................................................................................................................................................</t>
  </si>
  <si>
    <t xml:space="preserve">         Incarcerated Individuals' Account.........................................................................................................................................................................................................................................................</t>
  </si>
  <si>
    <t xml:space="preserve">         Occupational Therapy..................................................................................................................................................................................................................................................</t>
  </si>
  <si>
    <t xml:space="preserve">  Criminal Justice Services, Division of:</t>
  </si>
  <si>
    <t xml:space="preserve">         Fingerprint Fees...........................................................................................................................................................................................................................................</t>
  </si>
  <si>
    <t xml:space="preserve">         State Schools Student Activity Accounts...................................................................................................................................................................................................................................................</t>
  </si>
  <si>
    <t xml:space="preserve">  Employee Relations, Office of:</t>
  </si>
  <si>
    <t xml:space="preserve">         Arbitrator Panel Administration........................................................................................................................................................................................................................................</t>
  </si>
  <si>
    <t xml:space="preserve">         NYS Flex Spending Account........................................................................................................................................................................................................................................</t>
  </si>
  <si>
    <t xml:space="preserve">         Family Leave Benefits Account.............................................................................................................................................................................................................................</t>
  </si>
  <si>
    <t xml:space="preserve">         Foreign Fire Insurance Tax.............................................................................................................................................................................................................................</t>
  </si>
  <si>
    <t>AGENCY FUNDS (continued)</t>
  </si>
  <si>
    <t xml:space="preserve">         Early Intervention Program..............................................................................................................................................................................................................................................</t>
  </si>
  <si>
    <t xml:space="preserve">         Medicaid..............................................................................................................................................................................................................................................</t>
  </si>
  <si>
    <t xml:space="preserve">         Miscellaneous Agency Account..............................................................................................................................................................................................................................................</t>
  </si>
  <si>
    <t xml:space="preserve">         Patients' Account........................................................................................................................................................................................................................................................</t>
  </si>
  <si>
    <t xml:space="preserve">         Guaranteed Student Loans....................................................................................................................................................................................................................................................</t>
  </si>
  <si>
    <t xml:space="preserve">         Minimum and Prevailing Wage and Wage Claim Payment Account...................................................................................................................................................................................................................</t>
  </si>
  <si>
    <t xml:space="preserve">  Law, Department of:</t>
  </si>
  <si>
    <t xml:space="preserve">         Civil Recoveries.............................................................................................................................................................................................................................................</t>
  </si>
  <si>
    <t xml:space="preserve">         Medicaid Fraud Control Escrow.............................................................................................................................................................................................................................................</t>
  </si>
  <si>
    <t xml:space="preserve">         Restitution Account.............................................................................................................................................................................................................................................</t>
  </si>
  <si>
    <t xml:space="preserve">         Employee Benefits and Escrow..............................................................................................................................................................................................................................................</t>
  </si>
  <si>
    <t xml:space="preserve">         Lottery Prizes...................................................................................................................................................................................................................................................</t>
  </si>
  <si>
    <t xml:space="preserve">         Patients' Account.................................................................................................................................................................................................................................................</t>
  </si>
  <si>
    <t xml:space="preserve">         Abandoned Property...............................................................................................................................................................................................................................................................................................................................</t>
  </si>
  <si>
    <t xml:space="preserve">         Adult Use Cannabis - Localities Share...............................................................................................................................................................................................................................................................................................................................</t>
  </si>
  <si>
    <t xml:space="preserve">         City of Troy Debt Service Account.........................................................................................................................................................................................................................</t>
  </si>
  <si>
    <t xml:space="preserve">         City of Troy Municipal Assistance State Aid............................................................................................................................................................................................................................................................</t>
  </si>
  <si>
    <t xml:space="preserve">         Comptroller's Refund....................................................................................................................................................................................................................................................</t>
  </si>
  <si>
    <t xml:space="preserve">         Hudson River - Black River.............................................................................................................................................................................................................................................................</t>
  </si>
  <si>
    <t xml:space="preserve">         Income Tax Refund.....................................................................................................</t>
  </si>
  <si>
    <t xml:space="preserve">         Justice Court.........................................................................................................................................................................................................................................................</t>
  </si>
  <si>
    <t xml:space="preserve">         MTA Marketplace Sales - Localities Share……………………………………………………………………</t>
  </si>
  <si>
    <t xml:space="preserve">         MTA Peer-to-Peer Car Sharing - Localities Share……………………………………………………………………</t>
  </si>
  <si>
    <t xml:space="preserve">         MTA State Assistance……………………………………………………………………</t>
  </si>
  <si>
    <t xml:space="preserve">         Ogdensburg Bridge and Port.............................................................................................................................................................................................................................................................</t>
  </si>
  <si>
    <t xml:space="preserve">         Pass Through Entity Tax - Localities Share.............................................................................................................................................................................................................................................................</t>
  </si>
  <si>
    <t xml:space="preserve">         Port of Oswego.............................................................................................................................................................................................................................................................</t>
  </si>
  <si>
    <t xml:space="preserve">         Public Asset Account……………………….........................................................................................................................................……………..…………………………………………………………………...</t>
  </si>
  <si>
    <t xml:space="preserve">         Sales Tax Holding - Localities Share....................................................................................................................................................................................................................................................</t>
  </si>
  <si>
    <t xml:space="preserve">         Seized Asset....................................................................................................................................................................................................................................................</t>
  </si>
  <si>
    <t xml:space="preserve">         Miscellaneous Agency Account...................................................................................................................................................................................................................................</t>
  </si>
  <si>
    <t xml:space="preserve">         DASNY NYC HHC Litigation Holding Account..............................................................................................................................................................................................................................</t>
  </si>
  <si>
    <t xml:space="preserve">         Exchange Account........................................................................................................................................................................................................................................</t>
  </si>
  <si>
    <t xml:space="preserve">         Linked Deposit Program..............................................................................................................................................................................................................................</t>
  </si>
  <si>
    <t xml:space="preserve">         Special Investigation Program.............................................................................................................................................................................................................................</t>
  </si>
  <si>
    <t xml:space="preserve">         State University Construction Fund Payroll Deductions.............................................................................................................................................................................................................................</t>
  </si>
  <si>
    <t xml:space="preserve">  Temporary and Disability Assistance, Office of:</t>
  </si>
  <si>
    <t xml:space="preserve">         Exchange Account....................................................................................................................................................................................................................................</t>
  </si>
  <si>
    <t xml:space="preserve">         Title IV-D Child Support....................................................................................................................................................................................................................................................</t>
  </si>
  <si>
    <t xml:space="preserve">         Judiciary Trust...........................................................................................................................................................................................................................................................</t>
  </si>
  <si>
    <t>Total Agency Funds..............................................................................................................................................................................................................................................................</t>
  </si>
  <si>
    <t>TOTAL SOLE CUSTODY FUNDS and ACCOUNTS........................................................................................................................................................................................................................</t>
  </si>
  <si>
    <t>Entertainment Diversity Job Training Development</t>
  </si>
  <si>
    <t>Hazardous Waste Cleanup</t>
  </si>
  <si>
    <t>Mental Hygiene Facilities Capital Improvement</t>
  </si>
  <si>
    <t>Indigent Legal Services</t>
  </si>
  <si>
    <t xml:space="preserve">Mental Health Services </t>
  </si>
  <si>
    <t xml:space="preserve">      Sales Tax in excess of STRBTF Debt Service………………………….</t>
  </si>
  <si>
    <t xml:space="preserve">BUDGETARY BASIS REPORT - FINANCIAL PLAN AND ACTUAL - GENERAL FUND  </t>
  </si>
  <si>
    <t xml:space="preserve">COMBINED STATEMENT OF CASH RECEIPTS, DISBURSEMENTS  </t>
  </si>
  <si>
    <t xml:space="preserve">         Revenue Collection.......................................................................................................................................................................................................................................................................................................................................</t>
  </si>
  <si>
    <t xml:space="preserve">         Virtual Currency Fund…...............................................................................................</t>
  </si>
  <si>
    <t xml:space="preserve">         State Transmitter of Money Insurance…....................................................................</t>
  </si>
  <si>
    <t xml:space="preserve">         Patients' Account................................................................................................................................................................................................................................................</t>
  </si>
  <si>
    <t xml:space="preserve">         American Indian Health Program (*)..................................................................................................................................................................................................................................................</t>
  </si>
  <si>
    <t>(*)  These accounts are administered by a fiscal agent on behalf of New York State.</t>
  </si>
  <si>
    <t xml:space="preserve">         Public Goods Pool (*)..............................................................................................................................................................................................................................................................................................................................</t>
  </si>
  <si>
    <t xml:space="preserve">         Medicaid Disproportionate Share (Indigent Care Pools) (*).......................................................................................................................................................................................................................................</t>
  </si>
  <si>
    <t xml:space="preserve">         Elderly Pharmaceutical Insurance Coverage (EPIC) Program (*)......................................................................................................................................................................................................................................</t>
  </si>
  <si>
    <t xml:space="preserve">         Health Facilities Assessments (*)...............................................................................................................................................................................................................................................................................................................</t>
  </si>
  <si>
    <t xml:space="preserve">         Rate Stabilization Pool (*)...........................................................................................................................................................................................……………………</t>
  </si>
  <si>
    <t xml:space="preserve">Helen Hayes Hospital </t>
  </si>
  <si>
    <t xml:space="preserve">Montrose Veterans Home </t>
  </si>
  <si>
    <t xml:space="preserve">Spinal Cord Injury </t>
  </si>
  <si>
    <t xml:space="preserve">HESC Insurance Premium </t>
  </si>
  <si>
    <t xml:space="preserve">System and Technology </t>
  </si>
  <si>
    <t xml:space="preserve">Underground Safety Training </t>
  </si>
  <si>
    <t xml:space="preserve">Workers' Compensation Board </t>
  </si>
  <si>
    <t>New York Central Business District Trust</t>
  </si>
  <si>
    <t xml:space="preserve">         Other Public Health...............................................................................................</t>
  </si>
  <si>
    <t xml:space="preserve">       Public Safety...............................................................................................</t>
  </si>
  <si>
    <t xml:space="preserve">       Public Welfare...............................................................................................</t>
  </si>
  <si>
    <t xml:space="preserve">       Support and Regulate Business...............................................................................................</t>
  </si>
  <si>
    <t xml:space="preserve">   Consumption/Use Taxes...............................................................................................</t>
  </si>
  <si>
    <t xml:space="preserve">       Public Safety........................................................................................................</t>
  </si>
  <si>
    <t xml:space="preserve">       Public Welfare.......................................................................................................</t>
  </si>
  <si>
    <t xml:space="preserve">     Consumption/Use Taxes...................................................................</t>
  </si>
  <si>
    <t xml:space="preserve">AND CHANGES IN FUND BALANCES   </t>
  </si>
  <si>
    <t xml:space="preserve">       Public Welfare.....................................................................................................</t>
  </si>
  <si>
    <t xml:space="preserve">       Personal Service..................................................................................................................</t>
  </si>
  <si>
    <t xml:space="preserve">       Non-Personal Service......................................................................................................</t>
  </si>
  <si>
    <t xml:space="preserve">       Public Safety.......................................................................................................</t>
  </si>
  <si>
    <t xml:space="preserve">       Transportation...................................................................................................</t>
  </si>
  <si>
    <t xml:space="preserve">          Other Public Health...............................................................................................</t>
  </si>
  <si>
    <t xml:space="preserve">      Non-Personal Service.....................................................................................................</t>
  </si>
  <si>
    <t>Fund Balances at April 1......................................................................</t>
  </si>
  <si>
    <t xml:space="preserve">       Public Safety..........................................................................................................</t>
  </si>
  <si>
    <t>Fund Balances at April 1..........................................………………..</t>
  </si>
  <si>
    <t>Fund Balances at March 31.......................................................</t>
  </si>
  <si>
    <t>Fund Balances (Deficits) at March 31...............................................................</t>
  </si>
  <si>
    <t xml:space="preserve">     SUNY Operations……………………………………………………………</t>
  </si>
  <si>
    <t xml:space="preserve">     Other Purposes…………………………………………………………</t>
  </si>
  <si>
    <t xml:space="preserve">       Transportation....................................................................................................</t>
  </si>
  <si>
    <t xml:space="preserve">         Revenue Collection....................................................................................................................................................................................................................................................................................................................................................</t>
  </si>
  <si>
    <t xml:space="preserve">         Theater Development.....................................................................................................................................................................................................................................................</t>
  </si>
  <si>
    <t xml:space="preserve">CLEAN WATER, </t>
  </si>
  <si>
    <t xml:space="preserve">   Consumption/Use Taxes..................................................................................</t>
  </si>
  <si>
    <t>Fund Balances at April 1..............................…………................................</t>
  </si>
  <si>
    <t>Lottery Prize (60500-60549)………………………………………………………………………………………………………….……………………………………………….</t>
  </si>
  <si>
    <t xml:space="preserve">  Corrections and Community Supervision (Corcraft), Department of:</t>
  </si>
  <si>
    <t xml:space="preserve">         Women, Infants and Children (WIC) Program..........................................................................................................................................................................................................................................................................................................................</t>
  </si>
  <si>
    <t xml:space="preserve">     Debt Service, Including Payments on Financing Arrangements.....................................................................................</t>
  </si>
  <si>
    <t xml:space="preserve">          Financing Arrangements............................................................………….</t>
  </si>
  <si>
    <t xml:space="preserve">DISBURSEMENTS AND CHANGES IN FUND BALANCES                               </t>
  </si>
  <si>
    <t>2024-25</t>
  </si>
  <si>
    <t>FY 2024-25</t>
  </si>
  <si>
    <t>Hazardous Waste Remedial</t>
  </si>
  <si>
    <t>State Parks Infrastructure</t>
  </si>
  <si>
    <t>New York City Veterans - St Albans</t>
  </si>
  <si>
    <t>Environmental Protection &amp; Oil Spill Compensation</t>
  </si>
  <si>
    <t>Transportation Surplus Property</t>
  </si>
  <si>
    <t>SUNY Dormitory Income</t>
  </si>
  <si>
    <t>State Capital Projects</t>
  </si>
  <si>
    <t>Public Service</t>
  </si>
  <si>
    <t>Patron Services</t>
  </si>
  <si>
    <t>Federal Employment and Training Grants</t>
  </si>
  <si>
    <t>ENCON Special Revenue</t>
  </si>
  <si>
    <t>Business and Licensing Services</t>
  </si>
  <si>
    <t>Adult Shelter Sanction</t>
  </si>
  <si>
    <t>Surplus Property</t>
  </si>
  <si>
    <t>Public Work Enforcement</t>
  </si>
  <si>
    <t>Recruitment Incentive</t>
  </si>
  <si>
    <t>Increase in Borrowing from STIP</t>
  </si>
  <si>
    <t xml:space="preserve">  Interest on Lawyer Account:</t>
  </si>
  <si>
    <t xml:space="preserve">         Summer EBT Program....................................................................................................................................................................................................................................</t>
  </si>
  <si>
    <t>Medical Cannabis Health Operations and Oversight</t>
  </si>
  <si>
    <t>Fund Balances at March 31............................................................................................</t>
  </si>
  <si>
    <t>Dedicated Mass Transportation - Non-MTA</t>
  </si>
  <si>
    <t xml:space="preserve">Financial Plan Amounts        </t>
  </si>
  <si>
    <t xml:space="preserve">  Ethics and Lobbying in Government, Commission on:</t>
  </si>
  <si>
    <t xml:space="preserve">  Higher Education Services Corporation:</t>
  </si>
  <si>
    <t>Other (including paragraph below) (*)</t>
  </si>
  <si>
    <t>SUNY Hospital Income Fund Reimbursable</t>
  </si>
  <si>
    <t xml:space="preserve">FISCAL YEAR ENDED MARCH 31, 2026       </t>
  </si>
  <si>
    <t>FISCAL YEAR ENDED MARCH 31, 2026</t>
  </si>
  <si>
    <t>2025-26</t>
  </si>
  <si>
    <t xml:space="preserve">FISCAL YEAR ENDED MARCH 31, 2026 </t>
  </si>
  <si>
    <t>NOTES TO THE COMPTROLLER'S 2026 ANNUAL REPORT TO THE LEGISLATURE ON THE STATE FUNDS - CASH BASIS OF ACCOUNTING</t>
  </si>
  <si>
    <t xml:space="preserve">NOTES TO THE COMPTROLLER’S 2026 ANNUAL REPORT TO THE LEGISLATURE ON THE STATE FUNDS - CASH BASIS OF ACCOUNTING  </t>
  </si>
  <si>
    <t>Following is a summary of the transactions in the RBTF during Fiscal Years 2025-26 and 2024-25 (amounts in thousands):</t>
  </si>
  <si>
    <t>Following is a summary of the transactions in the STRBTF during Fiscal Years 2025-26 and 2024-25 (amounts in thousands):</t>
  </si>
  <si>
    <t>FY 2025-26</t>
  </si>
  <si>
    <t>Following is a summary of the transactions in the Mobility Tax Trust Account during Fiscal Years 2025-26 and 2024-25 (amounts in thousands):</t>
  </si>
  <si>
    <t>Following is a summary of the transactions in the Congestion Surcharge Account during Fiscal Years 2025-26 and 2024-25 (amounts in thousands):</t>
  </si>
  <si>
    <t>Following is a summary of the transactions in the MTA Aid Trust Fund Reforms Account during Fiscal Years 2025-26 and 2024-25 (amounts in thousands):</t>
  </si>
  <si>
    <t>Following is a summary of the transactions in the Additional Real Estate Tax Account during Fiscal Years 2025-26 and 2024-25 (amounts in thousands):</t>
  </si>
  <si>
    <t>FY 2025-2026</t>
  </si>
  <si>
    <t>April 1, 2025</t>
  </si>
  <si>
    <t>March 31, 2026</t>
  </si>
  <si>
    <t>Criminal Justice Improvement</t>
  </si>
  <si>
    <t>Environmental Protection</t>
  </si>
  <si>
    <t>Cyber Security Intrusion</t>
  </si>
  <si>
    <t>Golf</t>
  </si>
  <si>
    <t>OGS Enterprise Contracting</t>
  </si>
  <si>
    <t>State Fair Receipts</t>
  </si>
  <si>
    <t>Unemployment Insurance Fund - Additional Payments</t>
  </si>
  <si>
    <t>Unemployment Insurance Fund - Interest Assessment</t>
  </si>
  <si>
    <t>Federal Education</t>
  </si>
  <si>
    <t>Opioid Stewardship</t>
  </si>
  <si>
    <t>New York State Veterans Home - Oxford</t>
  </si>
  <si>
    <t>$</t>
  </si>
  <si>
    <t>APRIL 1, 2025</t>
  </si>
  <si>
    <t>MARCH 31, 2026</t>
  </si>
  <si>
    <t xml:space="preserve">         Managed Care Organization Provider Tax (*).................................................................................................................................................................................................................................................................................................................................................</t>
  </si>
  <si>
    <t>Part OOO of Chapter 59 of the Laws of 2019 added to and amended Tax Law Article 31.  Section 1402-b added an additional real estate transfer tax to residential property over $2 million, in cities with a population of over 1 million.  Section 1421(b) of the Tax Law was amended directing these taxes be remitted to the MTA for deposit into the Metropolitan Transportation Authority Capital Lockbox Fund, pursuant to statute but without appropriation. The result is that neither this real estate transfer tax nor the related disbursements to the MTA are recorded in the State Funds. This activity is reported in the MTA State Assistance fund group.</t>
  </si>
  <si>
    <t>NOTE 8 - FEDERAL UNEMPLOYMENT LOAN REPAYMENT</t>
  </si>
  <si>
    <t xml:space="preserve">NOTE 9 - NEW YORK REVENUE BOND TAX FUND   </t>
  </si>
  <si>
    <t xml:space="preserve">NOTE 10 - NEW YORK SALES TAX REVENUE BOND TAX FUND   </t>
  </si>
  <si>
    <t xml:space="preserve">NOTE 11 - MOBILITY TAX TRUST ACCOUNT   </t>
  </si>
  <si>
    <t xml:space="preserve">NOTE 12 - CONGESTION SURCHARGE   </t>
  </si>
  <si>
    <t xml:space="preserve">NOTE 13 - MTA AID TRUST FUND REFORMS   </t>
  </si>
  <si>
    <t xml:space="preserve">NOTE 14 - ADDITIONAL REAL ESTATE TRANSFER TAX   </t>
  </si>
  <si>
    <t>deposited in the Revenue Bond Tax Fund (RBTF).</t>
  </si>
  <si>
    <t xml:space="preserve">An amount equal to 50 percent of the State's Personal Income Tax (PIT) receipts, Employer Compensation Expense Tax (ECET) receipts, and Pass-Through Entity Tax (PTET) receipts, less refunds to taxpayers, is to be  </t>
  </si>
  <si>
    <t>DEBT SERVICE FUNDS</t>
  </si>
  <si>
    <t>Fingerprint Identification</t>
  </si>
  <si>
    <t>Statewide Public Safety Communications</t>
  </si>
  <si>
    <t>Unemployment Insurance Interest &amp; Penalty</t>
  </si>
  <si>
    <t xml:space="preserve">         Non-expendable Trust......................................................................................................................................................................................................................................................................................................................................................</t>
  </si>
  <si>
    <t xml:space="preserve">   Federal Receipts......................................................................................................................</t>
  </si>
  <si>
    <t>Percentage of Total Supported By:</t>
  </si>
  <si>
    <t xml:space="preserve">AGENCY FUNDS </t>
  </si>
  <si>
    <t xml:space="preserve">       Agency funds are used to account for funds held by the State in a purely custodial capacity or to hold monies where the disposition of the receipt is not known at the time the revenue is received. Cash </t>
  </si>
  <si>
    <t xml:space="preserve">       issued (e.g., Medicaid, EPIC).</t>
  </si>
  <si>
    <t xml:space="preserve">       is held until the proper disposition is determined (e.g., transferred to a State fund) or until payments are made to individuals, private organizations or other governmental units (e.g., payment of withholding</t>
  </si>
  <si>
    <t xml:space="preserve">       taxes).  Agency funds are also used for temporary investment purposes where a State fund payment has been issued but the checks have not cleared the bank account from which the checks were</t>
  </si>
  <si>
    <t xml:space="preserve">   Consumption/Use Taxes....................................................................................................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</si>
</sst>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0.0_);\(#,##0.0\)"/>
    <numFmt numFmtId="166" formatCode="0_);\(0\)"/>
    <numFmt numFmtId="167" formatCode="_(&quot;$&quot;* #,##0.0_);_(&quot;$&quot;* \(#,##0.0\);_(&quot;$&quot;* &quot;-&quot;?_);_(@_)"/>
    <numFmt numFmtId="168" formatCode="0.0_);\(0.0\)"/>
    <numFmt numFmtId="169" formatCode="_(* #,##0_);_(* \(#,##0\);_(* &quot;-&quot;??_);_(@_)"/>
    <numFmt numFmtId="170" formatCode="0.0%"/>
    <numFmt numFmtId="171" formatCode="&quot;$&quot;#,##0.0"/>
    <numFmt numFmtId="172" formatCode="#,##0.000"/>
    <numFmt numFmtId="173" formatCode="_(* #,##0.0_);_(* \(#,##0.0\);_(* &quot;-&quot;?_);_(@_)"/>
    <numFmt numFmtId="174" formatCode="_(&quot;$&quot;* #,##0_);_(&quot;$&quot;* \(#,##0\);_(&quot;$&quot;* &quot;-&quot;??_);_(@_)"/>
    <numFmt numFmtId="175" formatCode="#,##0.000000000_);\(#,##0.000000000\)"/>
    <numFmt numFmtId="176" formatCode="_(* #,##0.0_);_(* \(#,##0.0\);_(* &quot;-&quot;??_);_(@_)"/>
    <numFmt numFmtId="177" formatCode="_(* #,##0.00_);_(* \(#,##0.00\);_(* &quot;-&quot;_);_(@_)"/>
    <numFmt numFmtId="178" formatCode="#,##0.00;\(#,##0.00\)"/>
    <numFmt numFmtId="179" formatCode="_(* #,##0.000_);_(* \(#,##0.000\);_(* &quot;-&quot;??_);_(@_)"/>
  </numFmts>
  <fonts count="120">
    <font>
      <sz val="12"/>
      <name val="Arial"/>
    </font>
    <font>
      <sz val="11"/>
      <color theme="1"/>
      <name val="Calibri"/>
      <family val="2"/>
      <scheme val="minor"/>
    </font>
    <font>
      <sz val="10"/>
      <color theme="1"/>
      <name val="Times New Roman"/>
      <family val="2"/>
    </font>
    <font>
      <sz val="10"/>
      <color theme="1"/>
      <name val="Times New Roman"/>
      <family val="2"/>
    </font>
    <font>
      <sz val="11"/>
      <color theme="1"/>
      <name val="Calibri"/>
      <family val="2"/>
      <scheme val="minor"/>
    </font>
    <font>
      <sz val="10"/>
      <name val="Arial"/>
      <family val="2"/>
    </font>
    <font>
      <sz val="12"/>
      <name val="Arial"/>
      <family val="2"/>
    </font>
    <font>
      <b/>
      <sz val="12"/>
      <name val="Arial"/>
      <family val="2"/>
    </font>
    <font>
      <sz val="13"/>
      <name val="Arial"/>
      <family val="2"/>
    </font>
    <font>
      <b/>
      <sz val="13"/>
      <name val="Arial"/>
      <family val="2"/>
    </font>
    <font>
      <b/>
      <sz val="16"/>
      <name val="Arial"/>
      <family val="2"/>
    </font>
    <font>
      <sz val="14"/>
      <name val="Arial"/>
      <family val="2"/>
    </font>
    <font>
      <u/>
      <sz val="14"/>
      <name val="Arial"/>
      <family val="2"/>
    </font>
    <font>
      <b/>
      <sz val="15"/>
      <name val="Arial"/>
      <family val="2"/>
    </font>
    <font>
      <sz val="10"/>
      <name val="SWISS"/>
    </font>
    <font>
      <b/>
      <sz val="14"/>
      <name val="Arial"/>
      <family val="2"/>
    </font>
    <font>
      <sz val="11"/>
      <color indexed="8"/>
      <name val="Times New Roman"/>
      <family val="1"/>
    </font>
    <font>
      <sz val="12"/>
      <name val="SWISS"/>
    </font>
    <font>
      <sz val="11"/>
      <name val="Arial"/>
      <family val="2"/>
    </font>
    <font>
      <sz val="26"/>
      <name val="Arial"/>
      <family val="2"/>
    </font>
    <font>
      <b/>
      <sz val="10"/>
      <name val="Arial"/>
      <family val="2"/>
    </font>
    <font>
      <sz val="26"/>
      <color indexed="10"/>
      <name val="Arial"/>
      <family val="2"/>
    </font>
    <font>
      <sz val="10"/>
      <name val="Arial"/>
      <family val="2"/>
    </font>
    <font>
      <sz val="12"/>
      <name val="Times New Roman"/>
      <family val="1"/>
    </font>
    <font>
      <sz val="8"/>
      <name val="Arial"/>
      <family val="2"/>
    </font>
    <font>
      <b/>
      <u/>
      <sz val="12"/>
      <name val="Arial"/>
      <family val="2"/>
    </font>
    <font>
      <b/>
      <sz val="10"/>
      <name val="SWISS"/>
    </font>
    <font>
      <b/>
      <i/>
      <sz val="11"/>
      <color indexed="8"/>
      <name val="Times New Roman"/>
      <family val="1"/>
    </font>
    <font>
      <b/>
      <sz val="11"/>
      <color indexed="16"/>
      <name val="Times New Roman"/>
      <family val="1"/>
    </font>
    <font>
      <b/>
      <sz val="22"/>
      <color indexed="8"/>
      <name val="Times New Roman"/>
      <family val="1"/>
    </font>
    <font>
      <b/>
      <sz val="14"/>
      <name val="Times New Roman"/>
      <family val="1"/>
    </font>
    <font>
      <sz val="12"/>
      <name val="Arial MT"/>
    </font>
    <font>
      <b/>
      <sz val="16"/>
      <name val="Times New Roman"/>
      <family val="1"/>
    </font>
    <font>
      <b/>
      <sz val="18"/>
      <name val="Arial"/>
      <family val="2"/>
    </font>
    <font>
      <b/>
      <sz val="17"/>
      <name val="Arial"/>
      <family val="2"/>
    </font>
    <font>
      <b/>
      <sz val="19"/>
      <name val="Times New Roman"/>
      <family val="1"/>
    </font>
    <font>
      <sz val="17"/>
      <name val="Arial"/>
      <family val="2"/>
    </font>
    <font>
      <b/>
      <sz val="15"/>
      <name val="Times New Roman"/>
      <family val="1"/>
    </font>
    <font>
      <b/>
      <sz val="13"/>
      <name val="Arial MT"/>
    </font>
    <font>
      <sz val="12"/>
      <name val="Times New Roman"/>
      <family val="1"/>
    </font>
    <font>
      <sz val="16"/>
      <name val="Arial"/>
      <family val="2"/>
    </font>
    <font>
      <b/>
      <u/>
      <sz val="13"/>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indexed="8"/>
      <name val="Arial"/>
      <family val="2"/>
    </font>
    <font>
      <sz val="10"/>
      <color indexed="9"/>
      <name val="Arial"/>
      <family val="2"/>
    </font>
    <font>
      <sz val="11"/>
      <color theme="1"/>
      <name val="Calibri"/>
      <family val="2"/>
    </font>
    <font>
      <sz val="11"/>
      <color indexed="8"/>
      <name val="Calibri"/>
      <family val="2"/>
    </font>
    <font>
      <b/>
      <sz val="10"/>
      <color indexed="9"/>
      <name val="Arial"/>
      <family val="2"/>
    </font>
    <font>
      <sz val="10"/>
      <color indexed="20"/>
      <name val="Arial"/>
      <family val="2"/>
    </font>
    <font>
      <b/>
      <sz val="10"/>
      <color indexed="52"/>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b/>
      <sz val="18"/>
      <color indexed="56"/>
      <name val="Cambria"/>
      <family val="2"/>
    </font>
    <font>
      <sz val="10"/>
      <color indexed="10"/>
      <name val="Arial"/>
      <family val="2"/>
    </font>
    <font>
      <u/>
      <sz val="10"/>
      <color theme="10"/>
      <name val="Arial"/>
      <family val="2"/>
    </font>
    <font>
      <sz val="10"/>
      <color indexed="8"/>
      <name val="Arial"/>
      <family val="2"/>
    </font>
    <font>
      <sz val="10"/>
      <name val="MS Sans Serif"/>
      <family val="2"/>
    </font>
    <font>
      <sz val="11"/>
      <color rgb="FF000000"/>
      <name val="Calibri"/>
      <family val="2"/>
      <scheme val="minor"/>
    </font>
    <font>
      <u/>
      <sz val="8"/>
      <name val="Arial"/>
      <family val="2"/>
    </font>
    <font>
      <u/>
      <sz val="8"/>
      <color theme="10"/>
      <name val="Arial"/>
      <family val="2"/>
    </font>
    <font>
      <sz val="12"/>
      <name val="Arial"/>
      <family val="2"/>
    </font>
    <font>
      <i/>
      <sz val="10"/>
      <name val="Times New Roman"/>
      <family val="1"/>
    </font>
    <font>
      <i/>
      <sz val="12"/>
      <name val="Times New Roman"/>
      <family val="1"/>
    </font>
    <font>
      <i/>
      <sz val="7"/>
      <name val="Times New Roman"/>
      <family val="1"/>
    </font>
    <font>
      <sz val="14"/>
      <name val="Times New Roman"/>
      <family val="1"/>
    </font>
    <font>
      <b/>
      <sz val="8"/>
      <name val="Arial"/>
      <family val="2"/>
    </font>
    <font>
      <b/>
      <sz val="10"/>
      <name val="Times New Roman"/>
      <family val="1"/>
    </font>
    <font>
      <sz val="10"/>
      <name val="Times New Roman"/>
      <family val="1"/>
    </font>
    <font>
      <sz val="9"/>
      <name val="Arial"/>
      <family val="2"/>
    </font>
    <font>
      <b/>
      <sz val="11"/>
      <color theme="1"/>
      <name val="Arial"/>
      <family val="2"/>
    </font>
    <font>
      <sz val="10"/>
      <color theme="1"/>
      <name val="Arial"/>
      <family val="2"/>
    </font>
    <font>
      <b/>
      <sz val="9"/>
      <color theme="1"/>
      <name val="Arial"/>
      <family val="2"/>
    </font>
    <font>
      <sz val="9"/>
      <color theme="1"/>
      <name val="Arial"/>
      <family val="2"/>
    </font>
    <font>
      <b/>
      <sz val="10"/>
      <color theme="1"/>
      <name val="Arial"/>
      <family val="2"/>
    </font>
    <font>
      <b/>
      <u/>
      <sz val="9"/>
      <color theme="1"/>
      <name val="Arial"/>
      <family val="2"/>
    </font>
    <font>
      <i/>
      <sz val="9"/>
      <color theme="1"/>
      <name val="Arial"/>
      <family val="2"/>
    </font>
    <font>
      <sz val="14"/>
      <name val="Arial MT"/>
    </font>
    <font>
      <sz val="12"/>
      <name val="Arial"/>
      <family val="2"/>
    </font>
    <font>
      <sz val="8"/>
      <color theme="1"/>
      <name val="Arial"/>
      <family val="2"/>
    </font>
    <font>
      <sz val="7"/>
      <name val="Arial"/>
      <family val="2"/>
    </font>
    <font>
      <sz val="12"/>
      <color rgb="FF0033CC"/>
      <name val="Arial"/>
      <family val="2"/>
    </font>
    <font>
      <sz val="12"/>
      <color theme="1"/>
      <name val="Arial"/>
      <family val="2"/>
    </font>
    <font>
      <b/>
      <sz val="12"/>
      <color theme="1"/>
      <name val="Arial"/>
      <family val="2"/>
    </font>
    <font>
      <b/>
      <sz val="12"/>
      <color rgb="FFFF0000"/>
      <name val="Arial"/>
      <family val="2"/>
    </font>
    <font>
      <sz val="10"/>
      <color rgb="FFFF0000"/>
      <name val="Arial"/>
      <family val="2"/>
    </font>
    <font>
      <b/>
      <sz val="10"/>
      <color rgb="FFFF0000"/>
      <name val="Arial"/>
      <family val="2"/>
    </font>
    <font>
      <b/>
      <sz val="9"/>
      <name val="Arial"/>
      <family val="2"/>
    </font>
    <font>
      <sz val="16"/>
      <color theme="1"/>
      <name val="Arial"/>
      <family val="2"/>
    </font>
    <font>
      <sz val="12"/>
      <color rgb="FFFF0000"/>
      <name val="Arial"/>
      <family val="2"/>
    </font>
    <font>
      <sz val="11"/>
      <color rgb="FFFF0000"/>
      <name val="Arial"/>
      <family val="2"/>
    </font>
    <font>
      <b/>
      <sz val="11"/>
      <color rgb="FFFF0000"/>
      <name val="Arial"/>
      <family val="2"/>
    </font>
    <font>
      <sz val="12"/>
      <color theme="1"/>
      <name val="Times New Roman"/>
      <family val="1"/>
    </font>
    <font>
      <b/>
      <sz val="14"/>
      <color rgb="FFFF0000"/>
      <name val="Arial"/>
      <family val="2"/>
    </font>
    <font>
      <b/>
      <sz val="14"/>
      <color theme="1"/>
      <name val="Arial"/>
      <family val="2"/>
    </font>
    <font>
      <b/>
      <sz val="12"/>
      <color rgb="FF000000"/>
      <name val="Arial"/>
      <family val="2"/>
    </font>
    <font>
      <sz val="12"/>
      <color rgb="FF000000"/>
      <name val="Arial"/>
      <family val="2"/>
    </font>
    <font>
      <sz val="10"/>
      <color rgb="FFFF0000"/>
      <name val="SWISS"/>
    </font>
    <font>
      <b/>
      <sz val="10"/>
      <color rgb="FFFF0000"/>
      <name val="Wingdings"/>
      <charset val="2"/>
    </font>
  </fonts>
  <fills count="57">
    <fill>
      <patternFill patternType="none"/>
    </fill>
    <fill>
      <patternFill patternType="gray125"/>
    </fill>
    <fill>
      <patternFill patternType="solid">
        <fgColor indexed="9"/>
        <bgColor indexed="64"/>
      </patternFill>
    </fill>
    <fill>
      <patternFill patternType="solid">
        <fgColor rgb="FFFFFFCC"/>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0"/>
      </patternFill>
    </fill>
    <fill>
      <patternFill patternType="solid">
        <fgColor indexed="29"/>
      </patternFill>
    </fill>
    <fill>
      <patternFill patternType="solid">
        <fgColor indexed="11"/>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5"/>
      </patternFill>
    </fill>
    <fill>
      <patternFill patternType="solid">
        <fgColor indexed="22"/>
      </patternFill>
    </fill>
    <fill>
      <patternFill patternType="solid">
        <fgColor indexed="55"/>
      </patternFill>
    </fill>
    <fill>
      <patternFill patternType="solid">
        <fgColor indexed="42"/>
      </patternFill>
    </fill>
    <fill>
      <patternFill patternType="solid">
        <fgColor indexed="47"/>
      </patternFill>
    </fill>
    <fill>
      <patternFill patternType="solid">
        <fgColor indexed="43"/>
      </patternFill>
    </fill>
    <fill>
      <patternFill patternType="solid">
        <fgColor indexed="31"/>
      </patternFill>
    </fill>
    <fill>
      <patternFill patternType="solid">
        <fgColor indexed="46"/>
      </patternFill>
    </fill>
    <fill>
      <patternFill patternType="solid">
        <fgColor indexed="27"/>
      </patternFill>
    </fill>
    <fill>
      <patternFill patternType="solid">
        <fgColor indexed="44"/>
      </patternFill>
    </fill>
    <fill>
      <patternFill patternType="solid">
        <fgColor indexed="51"/>
      </patternFill>
    </fill>
    <fill>
      <patternFill patternType="solid">
        <fgColor indexed="26"/>
      </patternFill>
    </fill>
    <fill>
      <patternFill patternType="solid">
        <fgColor theme="0"/>
        <bgColor indexed="64"/>
      </patternFill>
    </fill>
  </fills>
  <borders count="52">
    <border>
      <left/>
      <right/>
      <top/>
      <bottom/>
      <diagonal/>
    </border>
    <border>
      <left/>
      <right/>
      <top style="thin">
        <color indexed="8"/>
      </top>
      <bottom/>
      <diagonal/>
    </border>
    <border>
      <left/>
      <right/>
      <top style="double">
        <color indexed="8"/>
      </top>
      <bottom/>
      <diagonal/>
    </border>
    <border>
      <left/>
      <right/>
      <top style="thin">
        <color indexed="8"/>
      </top>
      <bottom style="double">
        <color indexed="64"/>
      </bottom>
      <diagonal/>
    </border>
    <border>
      <left/>
      <right/>
      <top style="thin">
        <color indexed="64"/>
      </top>
      <bottom/>
      <diagonal/>
    </border>
    <border>
      <left/>
      <right/>
      <top style="thin">
        <color indexed="8"/>
      </top>
      <bottom style="double">
        <color indexed="8"/>
      </bottom>
      <diagonal/>
    </border>
    <border>
      <left/>
      <right style="thin">
        <color indexed="64"/>
      </right>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8"/>
      </top>
      <bottom style="thin">
        <color indexed="64"/>
      </bottom>
      <diagonal/>
    </border>
    <border>
      <left/>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top style="medium">
        <color indexed="64"/>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style="thin">
        <color auto="1"/>
      </right>
      <top/>
      <bottom/>
      <diagonal/>
    </border>
    <border>
      <left style="double">
        <color indexed="8"/>
      </left>
      <right/>
      <top style="double">
        <color indexed="8"/>
      </top>
      <bottom/>
      <diagonal/>
    </border>
    <border>
      <left style="double">
        <color indexed="8"/>
      </left>
      <right/>
      <top/>
      <bottom/>
      <diagonal/>
    </border>
    <border>
      <left/>
      <right/>
      <top style="double">
        <color indexed="64"/>
      </top>
      <bottom/>
      <diagonal/>
    </border>
    <border>
      <left style="thin">
        <color indexed="8"/>
      </left>
      <right/>
      <top style="thin">
        <color indexed="8"/>
      </top>
      <bottom/>
      <diagonal/>
    </border>
    <border>
      <left style="thin">
        <color indexed="8"/>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top/>
      <bottom style="thin">
        <color indexed="8"/>
      </bottom>
      <diagonal/>
    </border>
    <border>
      <left/>
      <right/>
      <top/>
      <bottom style="thin">
        <color indexed="64"/>
      </bottom>
      <diagonal/>
    </border>
    <border>
      <left style="thin">
        <color auto="1"/>
      </left>
      <right style="thin">
        <color auto="1"/>
      </right>
      <top style="thin">
        <color auto="1"/>
      </top>
      <bottom/>
      <diagonal/>
    </border>
    <border>
      <left/>
      <right/>
      <top/>
      <bottom style="double">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s>
  <cellStyleXfs count="9028">
    <xf numFmtId="0" fontId="0" fillId="0" borderId="0"/>
    <xf numFmtId="40" fontId="16" fillId="2" borderId="0">
      <alignment horizontal="right"/>
    </xf>
    <xf numFmtId="0" fontId="22" fillId="0" borderId="0"/>
    <xf numFmtId="0" fontId="23" fillId="0" borderId="0"/>
    <xf numFmtId="0" fontId="6" fillId="0" borderId="0"/>
    <xf numFmtId="0" fontId="6" fillId="0" borderId="0"/>
    <xf numFmtId="0" fontId="6" fillId="0" borderId="0"/>
    <xf numFmtId="0" fontId="4" fillId="0" borderId="0"/>
    <xf numFmtId="9" fontId="6" fillId="0" borderId="0" applyFont="0" applyFill="0" applyBorder="0" applyAlignment="0" applyProtection="0"/>
    <xf numFmtId="0" fontId="27" fillId="2" borderId="0">
      <alignment horizontal="right"/>
    </xf>
    <xf numFmtId="0" fontId="28" fillId="2" borderId="6"/>
    <xf numFmtId="0" fontId="28" fillId="0" borderId="0" applyBorder="0">
      <alignment horizontal="centerContinuous"/>
    </xf>
    <xf numFmtId="0" fontId="29" fillId="0" borderId="0" applyBorder="0">
      <alignment horizontal="centerContinuous"/>
    </xf>
    <xf numFmtId="0" fontId="5" fillId="0" borderId="0"/>
    <xf numFmtId="0" fontId="39" fillId="0" borderId="0"/>
    <xf numFmtId="43" fontId="6" fillId="0" borderId="0" applyFont="0" applyFill="0" applyBorder="0" applyAlignment="0" applyProtection="0"/>
    <xf numFmtId="0" fontId="4" fillId="3" borderId="11" applyNumberFormat="0" applyFont="0" applyAlignment="0" applyProtection="0"/>
    <xf numFmtId="170" fontId="6" fillId="0" borderId="0"/>
    <xf numFmtId="0" fontId="6" fillId="0" borderId="0"/>
    <xf numFmtId="0" fontId="23" fillId="0" borderId="0"/>
    <xf numFmtId="0" fontId="5" fillId="0" borderId="0"/>
    <xf numFmtId="43" fontId="5" fillId="0" borderId="0" applyFont="0" applyFill="0" applyBorder="0" applyAlignment="0" applyProtection="0"/>
    <xf numFmtId="44" fontId="6" fillId="0" borderId="0" applyFont="0" applyFill="0" applyBorder="0" applyAlignment="0" applyProtection="0"/>
    <xf numFmtId="170" fontId="6" fillId="0" borderId="0"/>
    <xf numFmtId="0" fontId="23" fillId="0" borderId="0"/>
    <xf numFmtId="43" fontId="23" fillId="0" borderId="0" applyFont="0" applyFill="0" applyBorder="0" applyAlignment="0" applyProtection="0"/>
    <xf numFmtId="0" fontId="6" fillId="0" borderId="0"/>
    <xf numFmtId="43" fontId="5" fillId="0" borderId="0" applyFont="0" applyFill="0" applyBorder="0" applyAlignment="0" applyProtection="0"/>
    <xf numFmtId="0" fontId="5" fillId="0" borderId="0"/>
    <xf numFmtId="171" fontId="6" fillId="0" borderId="0"/>
    <xf numFmtId="171" fontId="6" fillId="0" borderId="0"/>
    <xf numFmtId="0" fontId="4" fillId="0" borderId="0"/>
    <xf numFmtId="43" fontId="4" fillId="0" borderId="0" applyFont="0" applyFill="0" applyBorder="0" applyAlignment="0" applyProtection="0"/>
    <xf numFmtId="0" fontId="60" fillId="0" borderId="0"/>
    <xf numFmtId="43" fontId="61" fillId="0" borderId="0" applyFont="0" applyFill="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44" fontId="4" fillId="0" borderId="0" applyFont="0" applyFill="0" applyBorder="0" applyAlignment="0" applyProtection="0"/>
    <xf numFmtId="0" fontId="6" fillId="0" borderId="0"/>
    <xf numFmtId="0" fontId="23" fillId="0" borderId="0"/>
    <xf numFmtId="43" fontId="23" fillId="0" borderId="0" applyFont="0" applyFill="0" applyBorder="0" applyAlignment="0" applyProtection="0"/>
    <xf numFmtId="0" fontId="57" fillId="13" borderId="0" applyNumberFormat="0" applyBorder="0" applyAlignment="0" applyProtection="0"/>
    <xf numFmtId="0" fontId="59" fillId="34" borderId="0" applyNumberFormat="0" applyBorder="0" applyAlignment="0" applyProtection="0"/>
    <xf numFmtId="0" fontId="59" fillId="34" borderId="0" applyNumberFormat="0" applyBorder="0" applyAlignment="0" applyProtection="0"/>
    <xf numFmtId="0" fontId="57" fillId="17" borderId="0" applyNumberFormat="0" applyBorder="0" applyAlignment="0" applyProtection="0"/>
    <xf numFmtId="0" fontId="59" fillId="35" borderId="0" applyNumberFormat="0" applyBorder="0" applyAlignment="0" applyProtection="0"/>
    <xf numFmtId="0" fontId="59" fillId="35" borderId="0" applyNumberFormat="0" applyBorder="0" applyAlignment="0" applyProtection="0"/>
    <xf numFmtId="0" fontId="57" fillId="21" borderId="0" applyNumberFormat="0" applyBorder="0" applyAlignment="0" applyProtection="0"/>
    <xf numFmtId="0" fontId="59" fillId="36" borderId="0" applyNumberFormat="0" applyBorder="0" applyAlignment="0" applyProtection="0"/>
    <xf numFmtId="0" fontId="59" fillId="36" borderId="0" applyNumberFormat="0" applyBorder="0" applyAlignment="0" applyProtection="0"/>
    <xf numFmtId="0" fontId="57" fillId="25" borderId="0" applyNumberFormat="0" applyBorder="0" applyAlignment="0" applyProtection="0"/>
    <xf numFmtId="0" fontId="59" fillId="37" borderId="0" applyNumberFormat="0" applyBorder="0" applyAlignment="0" applyProtection="0"/>
    <xf numFmtId="0" fontId="59" fillId="37" borderId="0" applyNumberFormat="0" applyBorder="0" applyAlignment="0" applyProtection="0"/>
    <xf numFmtId="0" fontId="57" fillId="29" borderId="0" applyNumberFormat="0" applyBorder="0" applyAlignment="0" applyProtection="0"/>
    <xf numFmtId="0" fontId="59" fillId="38" borderId="0" applyNumberFormat="0" applyBorder="0" applyAlignment="0" applyProtection="0"/>
    <xf numFmtId="0" fontId="59" fillId="38" borderId="0" applyNumberFormat="0" applyBorder="0" applyAlignment="0" applyProtection="0"/>
    <xf numFmtId="0" fontId="57" fillId="33" borderId="0" applyNumberFormat="0" applyBorder="0" applyAlignment="0" applyProtection="0"/>
    <xf numFmtId="0" fontId="59" fillId="39" borderId="0" applyNumberFormat="0" applyBorder="0" applyAlignment="0" applyProtection="0"/>
    <xf numFmtId="0" fontId="59" fillId="39" borderId="0" applyNumberFormat="0" applyBorder="0" applyAlignment="0" applyProtection="0"/>
    <xf numFmtId="0" fontId="57" fillId="1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7" fillId="14"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7" fillId="18" borderId="0" applyNumberFormat="0" applyBorder="0" applyAlignment="0" applyProtection="0"/>
    <xf numFmtId="0" fontId="59" fillId="42" borderId="0" applyNumberFormat="0" applyBorder="0" applyAlignment="0" applyProtection="0"/>
    <xf numFmtId="0" fontId="59" fillId="42" borderId="0" applyNumberFormat="0" applyBorder="0" applyAlignment="0" applyProtection="0"/>
    <xf numFmtId="0" fontId="57" fillId="22" borderId="0" applyNumberFormat="0" applyBorder="0" applyAlignment="0" applyProtection="0"/>
    <xf numFmtId="0" fontId="59" fillId="37" borderId="0" applyNumberFormat="0" applyBorder="0" applyAlignment="0" applyProtection="0"/>
    <xf numFmtId="0" fontId="59" fillId="37" borderId="0" applyNumberFormat="0" applyBorder="0" applyAlignment="0" applyProtection="0"/>
    <xf numFmtId="0" fontId="57" fillId="26" borderId="0" applyNumberFormat="0" applyBorder="0" applyAlignment="0" applyProtection="0"/>
    <xf numFmtId="0" fontId="59" fillId="38" borderId="0" applyNumberFormat="0" applyBorder="0" applyAlignment="0" applyProtection="0"/>
    <xf numFmtId="0" fontId="59" fillId="38" borderId="0" applyNumberFormat="0" applyBorder="0" applyAlignment="0" applyProtection="0"/>
    <xf numFmtId="0" fontId="57" fillId="30"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47" fillId="5" borderId="0" applyNumberFormat="0" applyBorder="0" applyAlignment="0" applyProtection="0"/>
    <xf numFmtId="0" fontId="63" fillId="44" borderId="0" applyNumberFormat="0" applyBorder="0" applyAlignment="0" applyProtection="0"/>
    <xf numFmtId="0" fontId="63" fillId="44" borderId="0" applyNumberFormat="0" applyBorder="0" applyAlignment="0" applyProtection="0"/>
    <xf numFmtId="0" fontId="51" fillId="8" borderId="16" applyNumberFormat="0" applyAlignment="0" applyProtection="0"/>
    <xf numFmtId="0" fontId="64" fillId="45" borderId="21" applyNumberFormat="0" applyAlignment="0" applyProtection="0"/>
    <xf numFmtId="0" fontId="64" fillId="45" borderId="21" applyNumberFormat="0" applyAlignment="0" applyProtection="0"/>
    <xf numFmtId="0" fontId="53" fillId="9" borderId="19" applyNumberFormat="0" applyAlignment="0" applyProtection="0"/>
    <xf numFmtId="0" fontId="62" fillId="46" borderId="22" applyNumberFormat="0" applyAlignment="0" applyProtection="0"/>
    <xf numFmtId="0" fontId="62" fillId="46" borderId="22" applyNumberFormat="0" applyAlignment="0" applyProtection="0"/>
    <xf numFmtId="0" fontId="5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46" fillId="4"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43" fillId="0" borderId="13" applyNumberFormat="0" applyFill="0" applyAlignment="0" applyProtection="0"/>
    <xf numFmtId="0" fontId="67" fillId="0" borderId="23" applyNumberFormat="0" applyFill="0" applyAlignment="0" applyProtection="0"/>
    <xf numFmtId="0" fontId="67" fillId="0" borderId="23" applyNumberFormat="0" applyFill="0" applyAlignment="0" applyProtection="0"/>
    <xf numFmtId="0" fontId="44" fillId="0" borderId="14" applyNumberFormat="0" applyFill="0" applyAlignment="0" applyProtection="0"/>
    <xf numFmtId="0" fontId="68" fillId="0" borderId="24" applyNumberFormat="0" applyFill="0" applyAlignment="0" applyProtection="0"/>
    <xf numFmtId="0" fontId="68" fillId="0" borderId="24" applyNumberFormat="0" applyFill="0" applyAlignment="0" applyProtection="0"/>
    <xf numFmtId="0" fontId="45" fillId="0" borderId="15" applyNumberFormat="0" applyFill="0" applyAlignment="0" applyProtection="0"/>
    <xf numFmtId="0" fontId="69" fillId="0" borderId="25" applyNumberFormat="0" applyFill="0" applyAlignment="0" applyProtection="0"/>
    <xf numFmtId="0" fontId="69" fillId="0" borderId="25" applyNumberFormat="0" applyFill="0" applyAlignment="0" applyProtection="0"/>
    <xf numFmtId="0" fontId="45"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49" fillId="7" borderId="16" applyNumberFormat="0" applyAlignment="0" applyProtection="0"/>
    <xf numFmtId="0" fontId="70" fillId="48" borderId="21" applyNumberFormat="0" applyAlignment="0" applyProtection="0"/>
    <xf numFmtId="0" fontId="70" fillId="48" borderId="21" applyNumberFormat="0" applyAlignment="0" applyProtection="0"/>
    <xf numFmtId="0" fontId="52" fillId="0" borderId="18" applyNumberFormat="0" applyFill="0" applyAlignment="0" applyProtection="0"/>
    <xf numFmtId="0" fontId="71" fillId="0" borderId="26" applyNumberFormat="0" applyFill="0" applyAlignment="0" applyProtection="0"/>
    <xf numFmtId="0" fontId="71" fillId="0" borderId="26" applyNumberFormat="0" applyFill="0" applyAlignment="0" applyProtection="0"/>
    <xf numFmtId="0" fontId="48" fillId="6"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4" fillId="0" borderId="0"/>
    <xf numFmtId="0" fontId="50" fillId="8" borderId="17" applyNumberFormat="0" applyAlignment="0" applyProtection="0"/>
    <xf numFmtId="0" fontId="73" fillId="45" borderId="27" applyNumberFormat="0" applyAlignment="0" applyProtection="0"/>
    <xf numFmtId="0" fontId="73" fillId="45" borderId="27" applyNumberFormat="0" applyAlignment="0" applyProtection="0"/>
    <xf numFmtId="0" fontId="42"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56" fillId="0" borderId="20" applyNumberFormat="0" applyFill="0" applyAlignment="0" applyProtection="0"/>
    <xf numFmtId="0" fontId="58" fillId="0" borderId="28" applyNumberFormat="0" applyFill="0" applyAlignment="0" applyProtection="0"/>
    <xf numFmtId="0" fontId="58" fillId="0" borderId="28" applyNumberFormat="0" applyFill="0" applyAlignment="0" applyProtection="0"/>
    <xf numFmtId="0" fontId="54"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4" fillId="0" borderId="0"/>
    <xf numFmtId="0" fontId="6" fillId="0" borderId="0"/>
    <xf numFmtId="0" fontId="6" fillId="0" borderId="0"/>
    <xf numFmtId="0" fontId="6" fillId="0" borderId="0"/>
    <xf numFmtId="0" fontId="4" fillId="0" borderId="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5" fillId="0" borderId="0"/>
    <xf numFmtId="0" fontId="4" fillId="0" borderId="0"/>
    <xf numFmtId="43" fontId="4" fillId="0" borderId="0" applyFont="0" applyFill="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 borderId="11" applyNumberFormat="0" applyFont="0" applyAlignment="0" applyProtection="0"/>
    <xf numFmtId="44" fontId="4" fillId="0" borderId="0" applyFont="0" applyFill="0" applyBorder="0" applyAlignment="0" applyProtection="0"/>
    <xf numFmtId="43" fontId="6" fillId="0" borderId="0" applyFont="0" applyFill="0" applyBorder="0" applyAlignment="0" applyProtection="0"/>
    <xf numFmtId="0" fontId="6" fillId="0" borderId="0"/>
    <xf numFmtId="0" fontId="23" fillId="0" borderId="0"/>
    <xf numFmtId="0" fontId="6" fillId="0" borderId="0"/>
    <xf numFmtId="0" fontId="76" fillId="0" borderId="0" applyNumberFormat="0" applyFill="0" applyBorder="0" applyAlignment="0" applyProtection="0">
      <alignment vertical="top"/>
      <protection locked="0"/>
    </xf>
    <xf numFmtId="0" fontId="77" fillId="50"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77" fillId="50"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77" fillId="44"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77" fillId="44"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77" fillId="47"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77" fillId="47"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77" fillId="51"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77" fillId="51"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77" fillId="52"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77" fillId="52"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77" fillId="48"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77" fillId="48"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77" fillId="53"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77" fillId="53"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77" fillId="3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77" fillId="3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77" fillId="36"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77" fillId="36"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77" fillId="51"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77" fillId="51"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77" fillId="53"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77" fillId="53"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77" fillId="54"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77" fillId="54"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 fillId="0" borderId="0" applyFont="0" applyFill="0" applyBorder="0" applyAlignment="0" applyProtection="0"/>
    <xf numFmtId="43"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79" fillId="0" borderId="0"/>
    <xf numFmtId="0" fontId="4" fillId="0" borderId="0"/>
    <xf numFmtId="0" fontId="4" fillId="0" borderId="0"/>
    <xf numFmtId="0" fontId="4" fillId="0" borderId="0"/>
    <xf numFmtId="0" fontId="23" fillId="0" borderId="0"/>
    <xf numFmtId="0" fontId="78"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0" borderId="0"/>
    <xf numFmtId="0" fontId="78" fillId="0" borderId="0"/>
    <xf numFmtId="0" fontId="78" fillId="0" borderId="0"/>
    <xf numFmtId="0" fontId="4" fillId="0" borderId="0"/>
    <xf numFmtId="0" fontId="77" fillId="55" borderId="29"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77" fillId="55" borderId="29"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6" fillId="0" borderId="0"/>
    <xf numFmtId="0" fontId="6" fillId="0" borderId="0"/>
    <xf numFmtId="9" fontId="6" fillId="0" borderId="0" applyFont="0" applyFill="0" applyBorder="0" applyAlignment="0" applyProtection="0"/>
    <xf numFmtId="43" fontId="6" fillId="0" borderId="0" applyFont="0" applyFill="0" applyBorder="0" applyAlignment="0" applyProtection="0"/>
    <xf numFmtId="0" fontId="5" fillId="0" borderId="0"/>
    <xf numFmtId="43" fontId="5"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xf numFmtId="171" fontId="6" fillId="0" borderId="0"/>
    <xf numFmtId="0" fontId="4" fillId="0" borderId="0"/>
    <xf numFmtId="43" fontId="4" fillId="0" borderId="0" applyFont="0" applyFill="0" applyBorder="0" applyAlignment="0" applyProtection="0"/>
    <xf numFmtId="0" fontId="4" fillId="3" borderId="11" applyNumberFormat="0" applyFont="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44" fontId="4" fillId="0" borderId="0" applyFont="0" applyFill="0" applyBorder="0" applyAlignment="0" applyProtection="0"/>
    <xf numFmtId="0" fontId="23" fillId="0" borderId="0"/>
    <xf numFmtId="0" fontId="4" fillId="0" borderId="0"/>
    <xf numFmtId="0" fontId="4" fillId="0" borderId="0"/>
    <xf numFmtId="0" fontId="6" fillId="0" borderId="0"/>
    <xf numFmtId="0" fontId="4" fillId="0" borderId="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4" fillId="0" borderId="0"/>
    <xf numFmtId="43" fontId="4" fillId="0" borderId="0" applyFont="0" applyFill="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 borderId="11" applyNumberFormat="0" applyFont="0" applyAlignment="0" applyProtection="0"/>
    <xf numFmtId="44" fontId="4" fillId="0" borderId="0" applyFont="0" applyFill="0" applyBorder="0" applyAlignment="0" applyProtection="0"/>
    <xf numFmtId="43" fontId="6" fillId="0" borderId="0" applyFont="0" applyFill="0" applyBorder="0" applyAlignment="0" applyProtection="0"/>
    <xf numFmtId="0" fontId="6" fillId="0" borderId="0"/>
    <xf numFmtId="0" fontId="23" fillId="0" borderId="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23"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71" fontId="6" fillId="0" borderId="0"/>
    <xf numFmtId="0" fontId="61" fillId="0" borderId="0"/>
    <xf numFmtId="0" fontId="61" fillId="0" borderId="0"/>
    <xf numFmtId="0" fontId="61" fillId="0" borderId="0"/>
    <xf numFmtId="0" fontId="6" fillId="0" borderId="0"/>
    <xf numFmtId="0" fontId="61" fillId="0" borderId="0"/>
    <xf numFmtId="0" fontId="6" fillId="0" borderId="0"/>
    <xf numFmtId="0" fontId="6" fillId="0" borderId="0"/>
    <xf numFmtId="0" fontId="6" fillId="0" borderId="0"/>
    <xf numFmtId="0" fontId="6" fillId="0" borderId="0"/>
    <xf numFmtId="0" fontId="6" fillId="0" borderId="0"/>
    <xf numFmtId="0" fontId="23" fillId="0" borderId="0"/>
    <xf numFmtId="0" fontId="61" fillId="0" borderId="0"/>
    <xf numFmtId="0" fontId="61" fillId="0" borderId="0"/>
    <xf numFmtId="0" fontId="61" fillId="0" borderId="0"/>
    <xf numFmtId="0" fontId="61" fillId="0" borderId="0"/>
    <xf numFmtId="0" fontId="6"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5"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61" fillId="55" borderId="29" applyNumberFormat="0" applyFont="0" applyAlignment="0" applyProtection="0"/>
    <xf numFmtId="0" fontId="28" fillId="2" borderId="6"/>
    <xf numFmtId="0" fontId="5" fillId="0" borderId="0"/>
    <xf numFmtId="0" fontId="28" fillId="2" borderId="6"/>
    <xf numFmtId="171" fontId="6" fillId="0" borderId="0"/>
    <xf numFmtId="0" fontId="4" fillId="0" borderId="0"/>
    <xf numFmtId="43" fontId="4" fillId="0" borderId="0" applyFont="0" applyFill="0" applyBorder="0" applyAlignment="0" applyProtection="0"/>
    <xf numFmtId="0" fontId="4" fillId="3" borderId="11" applyNumberFormat="0" applyFont="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44"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 borderId="11" applyNumberFormat="0" applyFont="0" applyAlignment="0" applyProtection="0"/>
    <xf numFmtId="44" fontId="4" fillId="0" borderId="0" applyFont="0" applyFill="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6" fillId="0" borderId="0"/>
    <xf numFmtId="0" fontId="4" fillId="0" borderId="0"/>
    <xf numFmtId="43" fontId="4" fillId="0" borderId="0" applyFont="0" applyFill="0" applyBorder="0" applyAlignment="0" applyProtection="0"/>
    <xf numFmtId="0" fontId="4" fillId="3" borderId="11" applyNumberFormat="0" applyFont="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44"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 borderId="11" applyNumberFormat="0" applyFont="0" applyAlignment="0" applyProtection="0"/>
    <xf numFmtId="44" fontId="4" fillId="0" borderId="0" applyFont="0" applyFill="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0" fontId="4" fillId="3" borderId="11" applyNumberFormat="0" applyFont="0" applyAlignment="0" applyProtection="0"/>
    <xf numFmtId="17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0" fontId="6" fillId="0" borderId="0"/>
    <xf numFmtId="0" fontId="28" fillId="2" borderId="30"/>
    <xf numFmtId="170" fontId="6" fillId="0" borderId="0"/>
    <xf numFmtId="0" fontId="23" fillId="0" borderId="0"/>
    <xf numFmtId="0" fontId="23" fillId="0" borderId="0"/>
    <xf numFmtId="0" fontId="5" fillId="0" borderId="0"/>
    <xf numFmtId="170" fontId="6" fillId="0" borderId="0"/>
    <xf numFmtId="0" fontId="6" fillId="0" borderId="0"/>
    <xf numFmtId="0" fontId="6" fillId="0" borderId="0"/>
    <xf numFmtId="170" fontId="6" fillId="0" borderId="0"/>
    <xf numFmtId="170" fontId="6" fillId="0" borderId="0"/>
    <xf numFmtId="170" fontId="6" fillId="0" borderId="0"/>
    <xf numFmtId="171" fontId="6" fillId="0" borderId="0"/>
    <xf numFmtId="0" fontId="23" fillId="0" borderId="0"/>
    <xf numFmtId="170" fontId="6" fillId="0" borderId="0"/>
    <xf numFmtId="170" fontId="6" fillId="0" borderId="0"/>
    <xf numFmtId="170" fontId="6" fillId="0" borderId="0"/>
    <xf numFmtId="0" fontId="6" fillId="0" borderId="0"/>
    <xf numFmtId="0" fontId="23" fillId="0" borderId="0"/>
    <xf numFmtId="170" fontId="6" fillId="0" borderId="0"/>
    <xf numFmtId="0" fontId="6" fillId="0" borderId="0"/>
    <xf numFmtId="170" fontId="6" fillId="0" borderId="0"/>
    <xf numFmtId="0" fontId="5" fillId="0" borderId="0"/>
    <xf numFmtId="171" fontId="6" fillId="0" borderId="0"/>
    <xf numFmtId="171" fontId="6" fillId="0" borderId="0"/>
    <xf numFmtId="170" fontId="6" fillId="0" borderId="0"/>
    <xf numFmtId="0" fontId="23" fillId="0" borderId="0"/>
    <xf numFmtId="170" fontId="6" fillId="0" borderId="0"/>
    <xf numFmtId="171" fontId="6" fillId="0" borderId="0"/>
    <xf numFmtId="170" fontId="6" fillId="0" borderId="0"/>
    <xf numFmtId="170" fontId="6" fillId="0" borderId="0"/>
    <xf numFmtId="170" fontId="82" fillId="0" borderId="0"/>
    <xf numFmtId="0" fontId="3" fillId="0" borderId="0"/>
    <xf numFmtId="0" fontId="2" fillId="0" borderId="0"/>
    <xf numFmtId="43" fontId="99" fillId="0" borderId="0" applyFont="0" applyFill="0" applyBorder="0" applyAlignment="0" applyProtection="0"/>
    <xf numFmtId="0" fontId="6" fillId="0" borderId="0"/>
    <xf numFmtId="0" fontId="5" fillId="0" borderId="0"/>
    <xf numFmtId="0" fontId="1" fillId="0" borderId="0"/>
    <xf numFmtId="0" fontId="23" fillId="0" borderId="0"/>
    <xf numFmtId="0" fontId="1" fillId="3" borderId="11" applyNumberFormat="0" applyFont="0" applyAlignment="0" applyProtection="0"/>
    <xf numFmtId="0" fontId="1" fillId="0" borderId="0"/>
    <xf numFmtId="43" fontId="1"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44" fontId="1" fillId="0" borderId="0" applyFont="0" applyFill="0" applyBorder="0" applyAlignment="0" applyProtection="0"/>
    <xf numFmtId="0" fontId="1" fillId="0" borderId="0"/>
    <xf numFmtId="0" fontId="6"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 borderId="11" applyNumberFormat="0" applyFont="0" applyAlignment="0" applyProtection="0"/>
    <xf numFmtId="44" fontId="1"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0" borderId="0"/>
    <xf numFmtId="43" fontId="1" fillId="0" borderId="0" applyFont="0" applyFill="0" applyBorder="0" applyAlignment="0" applyProtection="0"/>
    <xf numFmtId="0" fontId="1" fillId="3" borderId="11"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 borderId="11" applyNumberFormat="0" applyFont="0" applyAlignment="0" applyProtection="0"/>
    <xf numFmtId="44" fontId="1"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0" borderId="0"/>
    <xf numFmtId="0" fontId="1" fillId="0" borderId="0"/>
    <xf numFmtId="43" fontId="1" fillId="0" borderId="0" applyFont="0" applyFill="0" applyBorder="0" applyAlignment="0" applyProtection="0"/>
    <xf numFmtId="0" fontId="1" fillId="3" borderId="11"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 borderId="11" applyNumberFormat="0" applyFont="0" applyAlignment="0" applyProtection="0"/>
    <xf numFmtId="44" fontId="1"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0" borderId="0"/>
    <xf numFmtId="43" fontId="1" fillId="0" borderId="0" applyFont="0" applyFill="0" applyBorder="0" applyAlignment="0" applyProtection="0"/>
    <xf numFmtId="0" fontId="1" fillId="3" borderId="11"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 borderId="11" applyNumberFormat="0" applyFont="0" applyAlignment="0" applyProtection="0"/>
    <xf numFmtId="44" fontId="1"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0" fontId="1" fillId="3" borderId="11" applyNumberFormat="0" applyFont="0" applyAlignment="0" applyProtection="0"/>
    <xf numFmtId="170" fontId="6" fillId="0" borderId="0"/>
    <xf numFmtId="0" fontId="2" fillId="0" borderId="0"/>
  </cellStyleXfs>
  <cellXfs count="874">
    <xf numFmtId="0" fontId="0" fillId="0" borderId="0" xfId="0"/>
    <xf numFmtId="3" fontId="5" fillId="0" borderId="0" xfId="0" applyNumberFormat="1" applyFont="1"/>
    <xf numFmtId="3" fontId="6" fillId="0" borderId="0" xfId="0" applyNumberFormat="1" applyFont="1"/>
    <xf numFmtId="3" fontId="7" fillId="0" borderId="0" xfId="0" applyNumberFormat="1" applyFont="1" applyAlignment="1">
      <alignment horizontal="centerContinuous"/>
    </xf>
    <xf numFmtId="3" fontId="7" fillId="0" borderId="0" xfId="0" applyNumberFormat="1" applyFont="1"/>
    <xf numFmtId="3" fontId="7" fillId="0" borderId="0" xfId="0" applyNumberFormat="1" applyFont="1" applyAlignment="1">
      <alignment horizontal="center"/>
    </xf>
    <xf numFmtId="3" fontId="7" fillId="0" borderId="1" xfId="0" applyNumberFormat="1" applyFont="1" applyBorder="1"/>
    <xf numFmtId="3" fontId="6" fillId="0" borderId="1" xfId="0" applyNumberFormat="1" applyFont="1" applyBorder="1"/>
    <xf numFmtId="4" fontId="6" fillId="0" borderId="1" xfId="0" applyNumberFormat="1" applyFont="1" applyBorder="1"/>
    <xf numFmtId="3" fontId="6" fillId="0" borderId="2" xfId="0" applyNumberFormat="1" applyFont="1" applyBorder="1"/>
    <xf numFmtId="3" fontId="7" fillId="0" borderId="0" xfId="0" quotePrefix="1" applyNumberFormat="1" applyFont="1" applyAlignment="1">
      <alignment horizontal="left"/>
    </xf>
    <xf numFmtId="3" fontId="6" fillId="0" borderId="0" xfId="0" applyNumberFormat="1" applyFont="1" applyAlignment="1">
      <alignment vertical="center"/>
    </xf>
    <xf numFmtId="3" fontId="8" fillId="0" borderId="0" xfId="0" applyNumberFormat="1" applyFont="1"/>
    <xf numFmtId="3" fontId="9" fillId="0" borderId="0" xfId="0" applyNumberFormat="1" applyFont="1" applyAlignment="1">
      <alignment horizontal="right"/>
    </xf>
    <xf numFmtId="3" fontId="7" fillId="0" borderId="1" xfId="0" quotePrefix="1" applyNumberFormat="1" applyFont="1" applyBorder="1" applyAlignment="1">
      <alignment horizontal="center"/>
    </xf>
    <xf numFmtId="3" fontId="6" fillId="0" borderId="0" xfId="0" applyNumberFormat="1" applyFont="1" applyAlignment="1">
      <alignment horizontal="left" vertical="center"/>
    </xf>
    <xf numFmtId="41" fontId="6" fillId="0" borderId="0" xfId="0" quotePrefix="1" applyNumberFormat="1" applyFont="1" applyAlignment="1">
      <alignment horizontal="right"/>
    </xf>
    <xf numFmtId="41" fontId="7" fillId="0" borderId="1" xfId="0" applyNumberFormat="1" applyFont="1" applyBorder="1"/>
    <xf numFmtId="41" fontId="6" fillId="0" borderId="1" xfId="0" applyNumberFormat="1" applyFont="1" applyBorder="1"/>
    <xf numFmtId="41" fontId="6" fillId="0" borderId="0" xfId="0" applyNumberFormat="1" applyFont="1"/>
    <xf numFmtId="41" fontId="6" fillId="0" borderId="0" xfId="0" quotePrefix="1" applyNumberFormat="1" applyFont="1" applyAlignment="1">
      <alignment horizontal="center"/>
    </xf>
    <xf numFmtId="41" fontId="6" fillId="0" borderId="0" xfId="0" applyNumberFormat="1" applyFont="1" applyAlignment="1">
      <alignment horizontal="center"/>
    </xf>
    <xf numFmtId="41" fontId="7" fillId="0" borderId="0" xfId="0" applyNumberFormat="1" applyFont="1"/>
    <xf numFmtId="37" fontId="10" fillId="0" borderId="0" xfId="0" applyNumberFormat="1" applyFont="1" applyAlignment="1">
      <alignment horizontal="right"/>
    </xf>
    <xf numFmtId="3" fontId="10" fillId="0" borderId="0" xfId="0" quotePrefix="1" applyNumberFormat="1" applyFont="1" applyAlignment="1">
      <alignment horizontal="left"/>
    </xf>
    <xf numFmtId="0" fontId="7" fillId="0" borderId="0" xfId="0" applyFont="1" applyAlignment="1">
      <alignment horizontal="right"/>
    </xf>
    <xf numFmtId="41" fontId="6" fillId="0" borderId="0" xfId="0" applyNumberFormat="1" applyFont="1" applyAlignment="1">
      <alignment horizontal="right"/>
    </xf>
    <xf numFmtId="3" fontId="7" fillId="0" borderId="0" xfId="0" applyNumberFormat="1" applyFont="1" applyAlignment="1">
      <alignment vertical="center"/>
    </xf>
    <xf numFmtId="0" fontId="14" fillId="0" borderId="0" xfId="0" applyFont="1"/>
    <xf numFmtId="0" fontId="15" fillId="0" borderId="0" xfId="0" applyFont="1"/>
    <xf numFmtId="37" fontId="6" fillId="0" borderId="0" xfId="0" applyNumberFormat="1" applyFont="1"/>
    <xf numFmtId="0" fontId="6" fillId="0" borderId="0" xfId="0" applyFont="1"/>
    <xf numFmtId="0" fontId="6" fillId="0" borderId="0" xfId="0" applyFont="1" applyAlignment="1">
      <alignment horizontal="right"/>
    </xf>
    <xf numFmtId="0" fontId="7" fillId="0" borderId="0" xfId="0" applyFont="1"/>
    <xf numFmtId="0" fontId="6" fillId="0" borderId="0" xfId="0" quotePrefix="1" applyFont="1" applyAlignment="1">
      <alignment horizontal="left"/>
    </xf>
    <xf numFmtId="37" fontId="6" fillId="0" borderId="0" xfId="0" applyNumberFormat="1" applyFont="1" applyAlignment="1">
      <alignment horizontal="right"/>
    </xf>
    <xf numFmtId="37" fontId="7" fillId="0" borderId="0" xfId="0" applyNumberFormat="1" applyFont="1" applyAlignment="1">
      <alignment horizontal="right"/>
    </xf>
    <xf numFmtId="41" fontId="7" fillId="0" borderId="0" xfId="0" applyNumberFormat="1" applyFont="1" applyAlignment="1">
      <alignment horizontal="right"/>
    </xf>
    <xf numFmtId="37" fontId="6" fillId="0" borderId="1" xfId="0" applyNumberFormat="1" applyFont="1" applyBorder="1"/>
    <xf numFmtId="37" fontId="7" fillId="0" borderId="0" xfId="0" applyNumberFormat="1" applyFont="1"/>
    <xf numFmtId="0" fontId="7" fillId="0" borderId="0" xfId="0" quotePrefix="1" applyFont="1" applyAlignment="1">
      <alignment horizontal="left"/>
    </xf>
    <xf numFmtId="41" fontId="7" fillId="0" borderId="0" xfId="0" quotePrefix="1" applyNumberFormat="1" applyFont="1" applyAlignment="1">
      <alignment horizontal="right"/>
    </xf>
    <xf numFmtId="37" fontId="14" fillId="0" borderId="0" xfId="0" applyNumberFormat="1" applyFont="1"/>
    <xf numFmtId="37" fontId="6" fillId="0" borderId="2" xfId="0" applyNumberFormat="1" applyFont="1" applyBorder="1"/>
    <xf numFmtId="3" fontId="7" fillId="0" borderId="0" xfId="2" applyNumberFormat="1" applyFont="1"/>
    <xf numFmtId="3" fontId="6" fillId="0" borderId="0" xfId="2" applyNumberFormat="1" applyFont="1"/>
    <xf numFmtId="3" fontId="6" fillId="0" borderId="0" xfId="2" applyNumberFormat="1" applyFont="1" applyAlignment="1">
      <alignment horizontal="center"/>
    </xf>
    <xf numFmtId="3" fontId="22" fillId="0" borderId="0" xfId="2" applyNumberFormat="1"/>
    <xf numFmtId="3" fontId="7" fillId="0" borderId="0" xfId="2" applyNumberFormat="1" applyFont="1" applyAlignment="1">
      <alignment horizontal="center"/>
    </xf>
    <xf numFmtId="3" fontId="7" fillId="0" borderId="0" xfId="2" applyNumberFormat="1" applyFont="1" applyAlignment="1">
      <alignment horizontal="right"/>
    </xf>
    <xf numFmtId="3" fontId="21" fillId="0" borderId="0" xfId="2" applyNumberFormat="1" applyFont="1" applyAlignment="1">
      <alignment horizontal="center" vertical="center"/>
    </xf>
    <xf numFmtId="3" fontId="6" fillId="0" borderId="0" xfId="2" applyNumberFormat="1" applyFont="1" applyAlignment="1">
      <alignment horizontal="center" vertical="center"/>
    </xf>
    <xf numFmtId="3" fontId="22" fillId="0" borderId="0" xfId="2" applyNumberFormat="1" applyAlignment="1">
      <alignment horizontal="center" vertical="center"/>
    </xf>
    <xf numFmtId="3" fontId="7" fillId="0" borderId="0" xfId="2" applyNumberFormat="1" applyFont="1" applyAlignment="1">
      <alignment horizontal="center" vertical="center"/>
    </xf>
    <xf numFmtId="3" fontId="7" fillId="0" borderId="0" xfId="2" quotePrefix="1" applyNumberFormat="1" applyFont="1" applyAlignment="1">
      <alignment horizontal="center"/>
    </xf>
    <xf numFmtId="3" fontId="6" fillId="0" borderId="0" xfId="2" quotePrefix="1" applyNumberFormat="1" applyFont="1" applyAlignment="1">
      <alignment horizontal="left"/>
    </xf>
    <xf numFmtId="3" fontId="6" fillId="0" borderId="0" xfId="2" applyNumberFormat="1" applyFont="1" applyAlignment="1">
      <alignment horizontal="right"/>
    </xf>
    <xf numFmtId="41" fontId="6" fillId="0" borderId="0" xfId="2" quotePrefix="1" applyNumberFormat="1" applyFont="1"/>
    <xf numFmtId="37" fontId="6" fillId="0" borderId="0" xfId="2" applyNumberFormat="1" applyFont="1" applyAlignment="1">
      <alignment horizontal="right"/>
    </xf>
    <xf numFmtId="41" fontId="6" fillId="0" borderId="0" xfId="2" applyNumberFormat="1" applyFont="1" applyAlignment="1">
      <alignment horizontal="right"/>
    </xf>
    <xf numFmtId="37" fontId="6" fillId="0" borderId="0" xfId="2" applyNumberFormat="1" applyFont="1" applyAlignment="1">
      <alignment horizontal="center"/>
    </xf>
    <xf numFmtId="37" fontId="18" fillId="0" borderId="0" xfId="2" applyNumberFormat="1" applyFont="1" applyAlignment="1">
      <alignment horizontal="left"/>
    </xf>
    <xf numFmtId="37" fontId="6" fillId="0" borderId="0" xfId="2" applyNumberFormat="1" applyFont="1"/>
    <xf numFmtId="37" fontId="18" fillId="0" borderId="0" xfId="2" applyNumberFormat="1" applyFont="1"/>
    <xf numFmtId="3" fontId="7" fillId="0" borderId="0" xfId="2" quotePrefix="1" applyNumberFormat="1" applyFont="1" applyAlignment="1">
      <alignment horizontal="left"/>
    </xf>
    <xf numFmtId="41" fontId="7" fillId="0" borderId="8" xfId="2" applyNumberFormat="1" applyFont="1" applyBorder="1"/>
    <xf numFmtId="37" fontId="7" fillId="0" borderId="0" xfId="2" applyNumberFormat="1" applyFont="1"/>
    <xf numFmtId="37" fontId="7" fillId="0" borderId="0" xfId="2" applyNumberFormat="1" applyFont="1" applyAlignment="1">
      <alignment horizontal="center"/>
    </xf>
    <xf numFmtId="41" fontId="7" fillId="0" borderId="8" xfId="2" applyNumberFormat="1" applyFont="1" applyBorder="1" applyAlignment="1">
      <alignment horizontal="right"/>
    </xf>
    <xf numFmtId="37" fontId="7" fillId="0" borderId="0" xfId="2" applyNumberFormat="1" applyFont="1" applyAlignment="1">
      <alignment horizontal="right"/>
    </xf>
    <xf numFmtId="41" fontId="6" fillId="0" borderId="0" xfId="2" applyNumberFormat="1" applyFont="1"/>
    <xf numFmtId="41" fontId="6" fillId="0" borderId="0" xfId="2" applyNumberFormat="1" applyFont="1" applyAlignment="1">
      <alignment horizontal="center"/>
    </xf>
    <xf numFmtId="3" fontId="6" fillId="0" borderId="0" xfId="2" applyNumberFormat="1" applyFont="1" applyAlignment="1">
      <alignment vertical="center"/>
    </xf>
    <xf numFmtId="37" fontId="6" fillId="0" borderId="0" xfId="2" quotePrefix="1" applyNumberFormat="1" applyFont="1" applyAlignment="1">
      <alignment horizontal="left"/>
    </xf>
    <xf numFmtId="3" fontId="6" fillId="0" borderId="0" xfId="2" applyNumberFormat="1" applyFont="1" applyAlignment="1">
      <alignment horizontal="left" vertical="center"/>
    </xf>
    <xf numFmtId="41" fontId="6" fillId="0" borderId="0" xfId="2" quotePrefix="1" applyNumberFormat="1" applyFont="1" applyAlignment="1">
      <alignment horizontal="right"/>
    </xf>
    <xf numFmtId="41" fontId="7" fillId="0" borderId="0" xfId="2" applyNumberFormat="1" applyFont="1"/>
    <xf numFmtId="41" fontId="7" fillId="0" borderId="0" xfId="2" applyNumberFormat="1" applyFont="1" applyAlignment="1">
      <alignment horizontal="right"/>
    </xf>
    <xf numFmtId="0" fontId="22" fillId="0" borderId="0" xfId="2"/>
    <xf numFmtId="3" fontId="6" fillId="0" borderId="0" xfId="2" quotePrefix="1" applyNumberFormat="1" applyFont="1"/>
    <xf numFmtId="0" fontId="11" fillId="0" borderId="0" xfId="0" applyFont="1"/>
    <xf numFmtId="0" fontId="15" fillId="0" borderId="0" xfId="0" quotePrefix="1" applyFont="1" applyAlignment="1">
      <alignment horizontal="left"/>
    </xf>
    <xf numFmtId="37" fontId="11" fillId="0" borderId="0" xfId="0" applyNumberFormat="1" applyFont="1"/>
    <xf numFmtId="37" fontId="15" fillId="0" borderId="0" xfId="0" applyNumberFormat="1" applyFont="1"/>
    <xf numFmtId="37" fontId="15" fillId="0" borderId="0" xfId="0" applyNumberFormat="1" applyFont="1" applyAlignment="1">
      <alignment horizontal="center"/>
    </xf>
    <xf numFmtId="0" fontId="6" fillId="0" borderId="0" xfId="0" applyFont="1" applyAlignment="1">
      <alignment horizontal="left"/>
    </xf>
    <xf numFmtId="0" fontId="14" fillId="0" borderId="0" xfId="6" applyFont="1"/>
    <xf numFmtId="37" fontId="14" fillId="0" borderId="0" xfId="6" applyNumberFormat="1" applyFont="1"/>
    <xf numFmtId="37" fontId="6" fillId="0" borderId="0" xfId="6" applyNumberFormat="1"/>
    <xf numFmtId="0" fontId="5" fillId="0" borderId="0" xfId="6" applyFont="1"/>
    <xf numFmtId="37" fontId="5" fillId="0" borderId="0" xfId="6" applyNumberFormat="1" applyFont="1"/>
    <xf numFmtId="37" fontId="15" fillId="0" borderId="0" xfId="6" applyNumberFormat="1" applyFont="1" applyAlignment="1">
      <alignment horizontal="right"/>
    </xf>
    <xf numFmtId="3" fontId="5" fillId="0" borderId="0" xfId="6" applyNumberFormat="1" applyFont="1"/>
    <xf numFmtId="0" fontId="11" fillId="0" borderId="0" xfId="6" applyFont="1"/>
    <xf numFmtId="0" fontId="24" fillId="0" borderId="0" xfId="6" applyFont="1"/>
    <xf numFmtId="0" fontId="6" fillId="0" borderId="0" xfId="6"/>
    <xf numFmtId="37" fontId="7" fillId="0" borderId="0" xfId="6" applyNumberFormat="1" applyFont="1" applyAlignment="1">
      <alignment horizontal="centerContinuous"/>
    </xf>
    <xf numFmtId="37" fontId="7" fillId="0" borderId="0" xfId="6" applyNumberFormat="1" applyFont="1"/>
    <xf numFmtId="37" fontId="5" fillId="0" borderId="1" xfId="6" applyNumberFormat="1" applyFont="1" applyBorder="1"/>
    <xf numFmtId="0" fontId="7" fillId="0" borderId="0" xfId="6" applyFont="1"/>
    <xf numFmtId="0" fontId="6" fillId="0" borderId="0" xfId="6" quotePrefix="1" applyAlignment="1">
      <alignment horizontal="left"/>
    </xf>
    <xf numFmtId="0" fontId="6" fillId="0" borderId="0" xfId="6" applyAlignment="1">
      <alignment horizontal="right"/>
    </xf>
    <xf numFmtId="41" fontId="6" fillId="0" borderId="0" xfId="6" applyNumberFormat="1"/>
    <xf numFmtId="37" fontId="6" fillId="0" borderId="0" xfId="6" applyNumberFormat="1" applyAlignment="1">
      <alignment horizontal="right"/>
    </xf>
    <xf numFmtId="41" fontId="6" fillId="0" borderId="0" xfId="6" applyNumberFormat="1" applyAlignment="1">
      <alignment horizontal="right"/>
    </xf>
    <xf numFmtId="0" fontId="7" fillId="0" borderId="0" xfId="6" quotePrefix="1" applyFont="1" applyAlignment="1">
      <alignment horizontal="left"/>
    </xf>
    <xf numFmtId="41" fontId="7" fillId="0" borderId="1" xfId="6" applyNumberFormat="1" applyFont="1" applyBorder="1"/>
    <xf numFmtId="41" fontId="7" fillId="0" borderId="9" xfId="6" applyNumberFormat="1" applyFont="1" applyBorder="1"/>
    <xf numFmtId="41" fontId="6" fillId="0" borderId="1" xfId="6" applyNumberFormat="1" applyBorder="1"/>
    <xf numFmtId="0" fontId="7" fillId="0" borderId="0" xfId="6" applyFont="1" applyAlignment="1">
      <alignment horizontal="right"/>
    </xf>
    <xf numFmtId="41" fontId="7" fillId="0" borderId="0" xfId="6" applyNumberFormat="1" applyFont="1"/>
    <xf numFmtId="37" fontId="7" fillId="0" borderId="0" xfId="6" applyNumberFormat="1" applyFont="1" applyAlignment="1">
      <alignment horizontal="right"/>
    </xf>
    <xf numFmtId="3" fontId="6" fillId="0" borderId="0" xfId="6" applyNumberFormat="1"/>
    <xf numFmtId="3" fontId="7" fillId="0" borderId="0" xfId="6" applyNumberFormat="1" applyFont="1" applyAlignment="1">
      <alignment horizontal="right"/>
    </xf>
    <xf numFmtId="3" fontId="6" fillId="0" borderId="2" xfId="6" applyNumberFormat="1" applyBorder="1"/>
    <xf numFmtId="3" fontId="7" fillId="0" borderId="0" xfId="6" quotePrefix="1" applyNumberFormat="1" applyFont="1" applyAlignment="1">
      <alignment horizontal="left"/>
    </xf>
    <xf numFmtId="0" fontId="6" fillId="0" borderId="0" xfId="6" applyAlignment="1">
      <alignment horizontal="left"/>
    </xf>
    <xf numFmtId="41" fontId="7" fillId="0" borderId="0" xfId="6" applyNumberFormat="1" applyFont="1" applyAlignment="1">
      <alignment horizontal="right"/>
    </xf>
    <xf numFmtId="37" fontId="0" fillId="0" borderId="0" xfId="0" applyNumberFormat="1"/>
    <xf numFmtId="0" fontId="5" fillId="0" borderId="0" xfId="0" applyFont="1"/>
    <xf numFmtId="37" fontId="5" fillId="0" borderId="0" xfId="0" applyNumberFormat="1" applyFont="1"/>
    <xf numFmtId="37" fontId="15" fillId="0" borderId="0" xfId="0" applyNumberFormat="1" applyFont="1" applyAlignment="1">
      <alignment horizontal="right"/>
    </xf>
    <xf numFmtId="0" fontId="24" fillId="0" borderId="0" xfId="0" applyFont="1"/>
    <xf numFmtId="37" fontId="7" fillId="0" borderId="0" xfId="0" applyNumberFormat="1" applyFont="1" applyAlignment="1">
      <alignment horizontal="centerContinuous"/>
    </xf>
    <xf numFmtId="37" fontId="7" fillId="0" borderId="0" xfId="0" applyNumberFormat="1" applyFont="1" applyAlignment="1">
      <alignment horizontal="left"/>
    </xf>
    <xf numFmtId="37" fontId="7" fillId="0" borderId="0" xfId="0" quotePrefix="1" applyNumberFormat="1" applyFont="1" applyAlignment="1">
      <alignment horizontal="center"/>
    </xf>
    <xf numFmtId="37" fontId="5" fillId="0" borderId="1" xfId="0" applyNumberFormat="1" applyFont="1" applyBorder="1"/>
    <xf numFmtId="42" fontId="6" fillId="0" borderId="0" xfId="6" applyNumberFormat="1"/>
    <xf numFmtId="42" fontId="7" fillId="0" borderId="10" xfId="6" applyNumberFormat="1" applyFont="1" applyBorder="1"/>
    <xf numFmtId="41" fontId="7" fillId="0" borderId="4" xfId="0" applyNumberFormat="1" applyFont="1" applyBorder="1"/>
    <xf numFmtId="41" fontId="7" fillId="0" borderId="1" xfId="0" applyNumberFormat="1" applyFont="1" applyBorder="1" applyAlignment="1">
      <alignment horizontal="right"/>
    </xf>
    <xf numFmtId="42" fontId="7" fillId="0" borderId="1" xfId="0" applyNumberFormat="1" applyFont="1" applyBorder="1"/>
    <xf numFmtId="42" fontId="7" fillId="0" borderId="5" xfId="0" applyNumberFormat="1" applyFont="1" applyBorder="1"/>
    <xf numFmtId="42" fontId="6" fillId="0" borderId="0" xfId="0" applyNumberFormat="1" applyFont="1"/>
    <xf numFmtId="42" fontId="6" fillId="0" borderId="0" xfId="0" applyNumberFormat="1" applyFont="1" applyAlignment="1">
      <alignment horizontal="right"/>
    </xf>
    <xf numFmtId="41" fontId="0" fillId="0" borderId="0" xfId="0" applyNumberFormat="1"/>
    <xf numFmtId="41" fontId="6" fillId="0" borderId="2" xfId="0" applyNumberFormat="1" applyFont="1" applyBorder="1"/>
    <xf numFmtId="42" fontId="7" fillId="0" borderId="10" xfId="0" applyNumberFormat="1" applyFont="1" applyBorder="1"/>
    <xf numFmtId="42" fontId="6" fillId="0" borderId="0" xfId="2" quotePrefix="1" applyNumberFormat="1" applyFont="1"/>
    <xf numFmtId="42" fontId="6" fillId="0" borderId="0" xfId="2" applyNumberFormat="1" applyFont="1" applyAlignment="1">
      <alignment horizontal="right"/>
    </xf>
    <xf numFmtId="42" fontId="7" fillId="0" borderId="10" xfId="2" applyNumberFormat="1" applyFont="1" applyBorder="1"/>
    <xf numFmtId="42" fontId="7" fillId="0" borderId="0" xfId="2" applyNumberFormat="1" applyFont="1" applyAlignment="1">
      <alignment horizontal="right"/>
    </xf>
    <xf numFmtId="3" fontId="0" fillId="0" borderId="0" xfId="6" applyNumberFormat="1" applyFont="1"/>
    <xf numFmtId="3" fontId="15" fillId="0" borderId="0" xfId="2" quotePrefix="1" applyNumberFormat="1" applyFont="1" applyAlignment="1">
      <alignment horizontal="left"/>
    </xf>
    <xf numFmtId="0" fontId="15" fillId="0" borderId="0" xfId="6" applyFont="1"/>
    <xf numFmtId="0" fontId="15" fillId="0" borderId="0" xfId="6" quotePrefix="1" applyFont="1" applyAlignment="1">
      <alignment horizontal="left"/>
    </xf>
    <xf numFmtId="3" fontId="10" fillId="0" borderId="0" xfId="0" applyNumberFormat="1" applyFont="1"/>
    <xf numFmtId="3" fontId="15" fillId="0" borderId="0" xfId="2" applyNumberFormat="1" applyFont="1" applyAlignment="1">
      <alignment horizontal="right"/>
    </xf>
    <xf numFmtId="3" fontId="9" fillId="0" borderId="0" xfId="0" applyNumberFormat="1" applyFont="1"/>
    <xf numFmtId="3" fontId="15" fillId="0" borderId="0" xfId="2" applyNumberFormat="1" applyFont="1"/>
    <xf numFmtId="42" fontId="6" fillId="0" borderId="0" xfId="6" applyNumberFormat="1" applyAlignment="1">
      <alignment horizontal="right"/>
    </xf>
    <xf numFmtId="164" fontId="6" fillId="0" borderId="0" xfId="0" quotePrefix="1" applyNumberFormat="1" applyFont="1" applyAlignment="1">
      <alignment horizontal="left"/>
    </xf>
    <xf numFmtId="37" fontId="30" fillId="0" borderId="0" xfId="0" applyNumberFormat="1" applyFont="1"/>
    <xf numFmtId="37" fontId="15" fillId="0" borderId="0" xfId="0" quotePrefix="1" applyNumberFormat="1" applyFont="1" applyAlignment="1">
      <alignment horizontal="left"/>
    </xf>
    <xf numFmtId="37" fontId="6" fillId="0" borderId="0" xfId="0" quotePrefix="1" applyNumberFormat="1" applyFont="1" applyAlignment="1">
      <alignment horizontal="left"/>
    </xf>
    <xf numFmtId="37" fontId="7" fillId="0" borderId="0" xfId="0" quotePrefix="1" applyNumberFormat="1" applyFont="1" applyAlignment="1">
      <alignment horizontal="left"/>
    </xf>
    <xf numFmtId="37" fontId="6" fillId="0" borderId="0" xfId="0" applyNumberFormat="1" applyFont="1" applyAlignment="1">
      <alignment horizontal="centerContinuous"/>
    </xf>
    <xf numFmtId="37" fontId="6" fillId="0" borderId="0" xfId="0" quotePrefix="1" applyNumberFormat="1" applyFont="1"/>
    <xf numFmtId="37" fontId="7" fillId="0" borderId="1" xfId="0" applyNumberFormat="1" applyFont="1" applyBorder="1"/>
    <xf numFmtId="37" fontId="26" fillId="0" borderId="0" xfId="0" applyNumberFormat="1" applyFont="1"/>
    <xf numFmtId="165" fontId="6" fillId="0" borderId="0" xfId="0" applyNumberFormat="1" applyFont="1"/>
    <xf numFmtId="37" fontId="31" fillId="0" borderId="0" xfId="0" applyNumberFormat="1" applyFont="1"/>
    <xf numFmtId="37" fontId="15" fillId="0" borderId="0" xfId="0" applyNumberFormat="1" applyFont="1" applyAlignment="1">
      <alignment horizontal="centerContinuous"/>
    </xf>
    <xf numFmtId="37" fontId="31" fillId="0" borderId="0" xfId="0" applyNumberFormat="1" applyFont="1" applyAlignment="1">
      <alignment horizontal="centerContinuous"/>
    </xf>
    <xf numFmtId="39" fontId="6" fillId="0" borderId="0" xfId="0" applyNumberFormat="1" applyFont="1"/>
    <xf numFmtId="168" fontId="6" fillId="0" borderId="0" xfId="0" applyNumberFormat="1" applyFont="1"/>
    <xf numFmtId="0" fontId="6" fillId="0" borderId="0" xfId="14" applyFont="1"/>
    <xf numFmtId="0" fontId="6" fillId="0" borderId="0" xfId="14" applyFont="1" applyAlignment="1">
      <alignment horizontal="right"/>
    </xf>
    <xf numFmtId="4" fontId="15" fillId="0" borderId="0" xfId="0" applyNumberFormat="1" applyFont="1"/>
    <xf numFmtId="4" fontId="11" fillId="0" borderId="0" xfId="0" applyNumberFormat="1" applyFont="1"/>
    <xf numFmtId="169" fontId="15" fillId="0" borderId="0" xfId="15" quotePrefix="1" applyNumberFormat="1" applyFont="1" applyFill="1" applyAlignment="1">
      <alignment horizontal="right"/>
    </xf>
    <xf numFmtId="37" fontId="15" fillId="0" borderId="0" xfId="0" quotePrefix="1" applyNumberFormat="1" applyFont="1" applyAlignment="1">
      <alignment horizontal="center" wrapText="1"/>
    </xf>
    <xf numFmtId="169" fontId="15" fillId="0" borderId="0" xfId="15" quotePrefix="1" applyNumberFormat="1" applyFont="1" applyFill="1" applyAlignment="1">
      <alignment horizontal="center" wrapText="1"/>
    </xf>
    <xf numFmtId="4" fontId="41" fillId="0" borderId="0" xfId="0" applyNumberFormat="1" applyFont="1"/>
    <xf numFmtId="4" fontId="8" fillId="0" borderId="0" xfId="0" applyNumberFormat="1" applyFont="1"/>
    <xf numFmtId="37" fontId="8" fillId="0" borderId="0" xfId="0" applyNumberFormat="1" applyFont="1"/>
    <xf numFmtId="169" fontId="8" fillId="0" borderId="0" xfId="15" applyNumberFormat="1" applyFont="1" applyFill="1" applyAlignment="1"/>
    <xf numFmtId="4" fontId="8" fillId="0" borderId="0" xfId="0" quotePrefix="1" applyNumberFormat="1" applyFont="1" applyAlignment="1">
      <alignment horizontal="left"/>
    </xf>
    <xf numFmtId="41" fontId="8" fillId="0" borderId="0" xfId="0" applyNumberFormat="1" applyFont="1"/>
    <xf numFmtId="41" fontId="8" fillId="0" borderId="0" xfId="15" applyNumberFormat="1" applyFont="1" applyFill="1" applyAlignment="1"/>
    <xf numFmtId="0" fontId="8" fillId="0" borderId="0" xfId="0" applyFont="1"/>
    <xf numFmtId="4" fontId="8" fillId="0" borderId="0" xfId="0" applyNumberFormat="1" applyFont="1" applyAlignment="1">
      <alignment horizontal="right"/>
    </xf>
    <xf numFmtId="41" fontId="8" fillId="0" borderId="0" xfId="0" applyNumberFormat="1" applyFont="1" applyAlignment="1">
      <alignment horizontal="right"/>
    </xf>
    <xf numFmtId="41" fontId="8" fillId="0" borderId="0" xfId="15" quotePrefix="1" applyNumberFormat="1" applyFont="1" applyFill="1" applyAlignment="1">
      <alignment horizontal="center"/>
    </xf>
    <xf numFmtId="4" fontId="8" fillId="0" borderId="0" xfId="0" applyNumberFormat="1" applyFont="1" applyAlignment="1">
      <alignment horizontal="left"/>
    </xf>
    <xf numFmtId="41" fontId="8" fillId="0" borderId="0" xfId="0" applyNumberFormat="1" applyFont="1" applyAlignment="1">
      <alignment horizontal="center"/>
    </xf>
    <xf numFmtId="4" fontId="9" fillId="0" borderId="0" xfId="0" quotePrefix="1" applyNumberFormat="1" applyFont="1" applyAlignment="1">
      <alignment horizontal="left"/>
    </xf>
    <xf numFmtId="4" fontId="9" fillId="0" borderId="0" xfId="0" applyNumberFormat="1" applyFont="1" applyAlignment="1">
      <alignment horizontal="right"/>
    </xf>
    <xf numFmtId="41" fontId="9" fillId="0" borderId="8" xfId="0" applyNumberFormat="1" applyFont="1" applyBorder="1"/>
    <xf numFmtId="41" fontId="9" fillId="0" borderId="0" xfId="0" applyNumberFormat="1" applyFont="1" applyAlignment="1">
      <alignment horizontal="right"/>
    </xf>
    <xf numFmtId="41" fontId="8" fillId="0" borderId="0" xfId="0" quotePrefix="1" applyNumberFormat="1" applyFont="1" applyAlignment="1">
      <alignment horizontal="center"/>
    </xf>
    <xf numFmtId="0" fontId="9" fillId="0" borderId="0" xfId="0" applyFont="1"/>
    <xf numFmtId="4" fontId="9" fillId="0" borderId="0" xfId="0" applyNumberFormat="1" applyFont="1"/>
    <xf numFmtId="41" fontId="9" fillId="0" borderId="9" xfId="0" applyNumberFormat="1" applyFont="1" applyBorder="1"/>
    <xf numFmtId="169" fontId="6" fillId="0" borderId="0" xfId="15" applyNumberFormat="1" applyFont="1" applyFill="1" applyAlignment="1"/>
    <xf numFmtId="164" fontId="6" fillId="0" borderId="0" xfId="17" applyNumberFormat="1" applyProtection="1">
      <protection locked="0"/>
    </xf>
    <xf numFmtId="164" fontId="6" fillId="0" borderId="0" xfId="23" applyNumberFormat="1" applyProtection="1">
      <protection locked="0"/>
    </xf>
    <xf numFmtId="164" fontId="6" fillId="0" borderId="0" xfId="5479" applyNumberFormat="1" applyProtection="1">
      <protection locked="0"/>
    </xf>
    <xf numFmtId="164" fontId="6" fillId="0" borderId="0" xfId="5494" applyNumberFormat="1" applyProtection="1">
      <protection locked="0"/>
    </xf>
    <xf numFmtId="164" fontId="6" fillId="0" borderId="0" xfId="5489" applyNumberFormat="1" applyProtection="1">
      <protection locked="0"/>
    </xf>
    <xf numFmtId="164" fontId="6" fillId="0" borderId="0" xfId="5473" applyNumberFormat="1" applyProtection="1">
      <protection locked="0"/>
    </xf>
    <xf numFmtId="164" fontId="6" fillId="0" borderId="0" xfId="5483" applyNumberFormat="1" applyProtection="1">
      <protection locked="0"/>
    </xf>
    <xf numFmtId="164" fontId="6" fillId="0" borderId="0" xfId="5487" applyNumberFormat="1" applyProtection="1">
      <protection locked="0"/>
    </xf>
    <xf numFmtId="164" fontId="6" fillId="0" borderId="0" xfId="5488" applyNumberFormat="1" applyProtection="1">
      <protection locked="0"/>
    </xf>
    <xf numFmtId="164" fontId="6" fillId="0" borderId="0" xfId="5475" applyNumberFormat="1" applyProtection="1">
      <protection locked="0"/>
    </xf>
    <xf numFmtId="164" fontId="6" fillId="0" borderId="0" xfId="5502" applyNumberFormat="1" applyProtection="1">
      <protection locked="0"/>
    </xf>
    <xf numFmtId="164" fontId="6" fillId="0" borderId="0" xfId="5503" applyNumberFormat="1" applyProtection="1">
      <protection locked="0"/>
    </xf>
    <xf numFmtId="164" fontId="6" fillId="0" borderId="0" xfId="5484" applyNumberFormat="1" applyProtection="1">
      <protection locked="0"/>
    </xf>
    <xf numFmtId="164" fontId="6" fillId="0" borderId="0" xfId="5500" applyNumberFormat="1" applyProtection="1">
      <protection locked="0"/>
    </xf>
    <xf numFmtId="0" fontId="5" fillId="0" borderId="0" xfId="0" applyFont="1" applyAlignment="1">
      <alignment horizontal="centerContinuous"/>
    </xf>
    <xf numFmtId="0" fontId="20" fillId="0" borderId="0" xfId="0" applyFont="1" applyAlignment="1">
      <alignment horizontal="centerContinuous"/>
    </xf>
    <xf numFmtId="37" fontId="5" fillId="0" borderId="0" xfId="0" applyNumberFormat="1" applyFont="1" applyAlignment="1">
      <alignment horizontal="centerContinuous"/>
    </xf>
    <xf numFmtId="0" fontId="20" fillId="0" borderId="31" xfId="0" applyFont="1" applyBorder="1" applyAlignment="1">
      <alignment horizontal="centerContinuous"/>
    </xf>
    <xf numFmtId="0" fontId="5" fillId="0" borderId="2" xfId="0" applyFont="1" applyBorder="1" applyAlignment="1">
      <alignment horizontal="centerContinuous"/>
    </xf>
    <xf numFmtId="37" fontId="15" fillId="0" borderId="32" xfId="0" applyNumberFormat="1" applyFont="1" applyBorder="1"/>
    <xf numFmtId="0" fontId="20" fillId="0" borderId="32" xfId="0" applyFont="1" applyBorder="1" applyAlignment="1">
      <alignment horizontal="centerContinuous"/>
    </xf>
    <xf numFmtId="0" fontId="20" fillId="0" borderId="2" xfId="0" applyFont="1" applyBorder="1"/>
    <xf numFmtId="0" fontId="5" fillId="0" borderId="2" xfId="0" applyFont="1" applyBorder="1"/>
    <xf numFmtId="0" fontId="20" fillId="0" borderId="0" xfId="0" applyFont="1"/>
    <xf numFmtId="37" fontId="24" fillId="0" borderId="0" xfId="0" applyNumberFormat="1" applyFont="1"/>
    <xf numFmtId="37" fontId="5" fillId="0" borderId="0" xfId="0" applyNumberFormat="1" applyFont="1" applyAlignment="1">
      <alignment horizontal="left"/>
    </xf>
    <xf numFmtId="0" fontId="24" fillId="0" borderId="8" xfId="0" applyFont="1" applyBorder="1"/>
    <xf numFmtId="0" fontId="80" fillId="0" borderId="0" xfId="0" applyFont="1"/>
    <xf numFmtId="0" fontId="24" fillId="0" borderId="1" xfId="0" applyFont="1" applyBorder="1"/>
    <xf numFmtId="0" fontId="24" fillId="0" borderId="9" xfId="0" quotePrefix="1" applyFont="1" applyBorder="1" applyAlignment="1">
      <alignment horizontal="left"/>
    </xf>
    <xf numFmtId="0" fontId="24" fillId="0" borderId="9" xfId="0" applyFont="1" applyBorder="1"/>
    <xf numFmtId="0" fontId="24" fillId="0" borderId="1" xfId="0" quotePrefix="1" applyFont="1" applyBorder="1" applyAlignment="1">
      <alignment horizontal="left"/>
    </xf>
    <xf numFmtId="0" fontId="24" fillId="0" borderId="7" xfId="0" applyFont="1" applyBorder="1"/>
    <xf numFmtId="0" fontId="24" fillId="0" borderId="4" xfId="0" applyFont="1" applyBorder="1"/>
    <xf numFmtId="0" fontId="81" fillId="0" borderId="0" xfId="871" applyNumberFormat="1" applyFont="1" applyAlignment="1" applyProtection="1"/>
    <xf numFmtId="0" fontId="20" fillId="0" borderId="0" xfId="870" applyFont="1" applyAlignment="1">
      <alignment horizontal="centerContinuous"/>
    </xf>
    <xf numFmtId="0" fontId="5" fillId="0" borderId="0" xfId="870" applyFont="1" applyAlignment="1">
      <alignment horizontal="centerContinuous"/>
    </xf>
    <xf numFmtId="0" fontId="20" fillId="0" borderId="0" xfId="870" applyFont="1" applyAlignment="1">
      <alignment horizontal="right"/>
    </xf>
    <xf numFmtId="3" fontId="7" fillId="0" borderId="0" xfId="0" applyNumberFormat="1" applyFont="1" applyAlignment="1">
      <alignment horizontal="left"/>
    </xf>
    <xf numFmtId="3" fontId="6" fillId="0" borderId="0" xfId="0" applyNumberFormat="1" applyFont="1" applyAlignment="1">
      <alignment horizontal="left"/>
    </xf>
    <xf numFmtId="0" fontId="83" fillId="0" borderId="0" xfId="6" applyFont="1"/>
    <xf numFmtId="0" fontId="84" fillId="0" borderId="0" xfId="6" applyFont="1"/>
    <xf numFmtId="0" fontId="20" fillId="0" borderId="0" xfId="6" applyFont="1"/>
    <xf numFmtId="0" fontId="15" fillId="0" borderId="0" xfId="5505" quotePrefix="1" applyFont="1" applyAlignment="1">
      <alignment horizontal="left"/>
    </xf>
    <xf numFmtId="0" fontId="6" fillId="0" borderId="0" xfId="5505" applyFont="1"/>
    <xf numFmtId="0" fontId="83" fillId="0" borderId="0" xfId="5505" applyFont="1"/>
    <xf numFmtId="0" fontId="6" fillId="0" borderId="0" xfId="5505" quotePrefix="1" applyFont="1" applyAlignment="1">
      <alignment horizontal="left"/>
    </xf>
    <xf numFmtId="0" fontId="20" fillId="0" borderId="34" xfId="5505" quotePrefix="1" applyFont="1" applyBorder="1" applyAlignment="1">
      <alignment horizontal="center"/>
    </xf>
    <xf numFmtId="0" fontId="5" fillId="0" borderId="35" xfId="6" applyFont="1" applyBorder="1"/>
    <xf numFmtId="164" fontId="5" fillId="0" borderId="0" xfId="6" applyNumberFormat="1" applyFont="1"/>
    <xf numFmtId="172" fontId="5" fillId="0" borderId="0" xfId="6" applyNumberFormat="1" applyFont="1"/>
    <xf numFmtId="0" fontId="5" fillId="0" borderId="1" xfId="6" applyFont="1" applyBorder="1"/>
    <xf numFmtId="0" fontId="20" fillId="0" borderId="0" xfId="6" quotePrefix="1" applyFont="1" applyAlignment="1">
      <alignment horizontal="center"/>
    </xf>
    <xf numFmtId="0" fontId="20" fillId="0" borderId="0" xfId="6" applyFont="1" applyAlignment="1">
      <alignment horizontal="center"/>
    </xf>
    <xf numFmtId="0" fontId="87" fillId="0" borderId="0" xfId="6" applyFont="1"/>
    <xf numFmtId="41" fontId="20" fillId="0" borderId="0" xfId="6" applyNumberFormat="1" applyFont="1" applyAlignment="1">
      <alignment horizontal="center"/>
    </xf>
    <xf numFmtId="3" fontId="5" fillId="0" borderId="0" xfId="6" applyNumberFormat="1" applyFont="1" applyAlignment="1">
      <alignment horizontal="right"/>
    </xf>
    <xf numFmtId="41" fontId="5" fillId="0" borderId="0" xfId="6" applyNumberFormat="1" applyFont="1" applyAlignment="1">
      <alignment horizontal="right"/>
    </xf>
    <xf numFmtId="164" fontId="20" fillId="0" borderId="0" xfId="6" applyNumberFormat="1" applyFont="1"/>
    <xf numFmtId="3" fontId="20" fillId="0" borderId="0" xfId="6" applyNumberFormat="1" applyFont="1"/>
    <xf numFmtId="41" fontId="5" fillId="0" borderId="0" xfId="6" applyNumberFormat="1" applyFont="1"/>
    <xf numFmtId="3" fontId="24" fillId="0" borderId="0" xfId="6" applyNumberFormat="1" applyFont="1"/>
    <xf numFmtId="37" fontId="20" fillId="0" borderId="0" xfId="6" applyNumberFormat="1" applyFont="1" applyAlignment="1">
      <alignment horizontal="right"/>
    </xf>
    <xf numFmtId="3" fontId="87" fillId="0" borderId="0" xfId="6" applyNumberFormat="1" applyFont="1"/>
    <xf numFmtId="3" fontId="83" fillId="0" borderId="0" xfId="6" applyNumberFormat="1" applyFont="1"/>
    <xf numFmtId="0" fontId="88" fillId="0" borderId="0" xfId="6" applyFont="1"/>
    <xf numFmtId="0" fontId="89" fillId="0" borderId="0" xfId="6" applyFont="1"/>
    <xf numFmtId="0" fontId="5" fillId="0" borderId="0" xfId="6" quotePrefix="1" applyFont="1"/>
    <xf numFmtId="0" fontId="20" fillId="0" borderId="0" xfId="6" quotePrefix="1" applyFont="1" applyAlignment="1">
      <alignment horizontal="left"/>
    </xf>
    <xf numFmtId="3" fontId="20" fillId="0" borderId="0" xfId="6" applyNumberFormat="1" applyFont="1" applyAlignment="1">
      <alignment horizontal="right"/>
    </xf>
    <xf numFmtId="0" fontId="5" fillId="0" borderId="0" xfId="6" quotePrefix="1" applyFont="1" applyAlignment="1">
      <alignment horizontal="left"/>
    </xf>
    <xf numFmtId="3" fontId="5" fillId="0" borderId="0" xfId="5" applyNumberFormat="1" applyFont="1" applyAlignment="1">
      <alignment horizontal="right"/>
    </xf>
    <xf numFmtId="37" fontId="5" fillId="0" borderId="0" xfId="5" applyNumberFormat="1" applyFont="1"/>
    <xf numFmtId="49" fontId="90" fillId="0" borderId="0" xfId="6" applyNumberFormat="1" applyFont="1"/>
    <xf numFmtId="49" fontId="5" fillId="0" borderId="0" xfId="5" applyNumberFormat="1" applyFont="1"/>
    <xf numFmtId="49" fontId="5" fillId="0" borderId="0" xfId="5" quotePrefix="1" applyNumberFormat="1" applyFont="1"/>
    <xf numFmtId="0" fontId="90" fillId="0" borderId="0" xfId="6" applyFont="1"/>
    <xf numFmtId="0" fontId="90" fillId="0" borderId="0" xfId="6" quotePrefix="1" applyFont="1"/>
    <xf numFmtId="0" fontId="5" fillId="0" borderId="0" xfId="5" quotePrefix="1" applyFont="1"/>
    <xf numFmtId="0" fontId="40" fillId="0" borderId="0" xfId="5" applyFont="1"/>
    <xf numFmtId="0" fontId="5" fillId="0" borderId="0" xfId="5" applyFont="1"/>
    <xf numFmtId="0" fontId="83" fillId="0" borderId="0" xfId="5" applyFont="1"/>
    <xf numFmtId="0" fontId="7" fillId="0" borderId="0" xfId="5" applyFont="1"/>
    <xf numFmtId="0" fontId="6" fillId="0" borderId="0" xfId="5" applyAlignment="1">
      <alignment horizontal="left"/>
    </xf>
    <xf numFmtId="0" fontId="84" fillId="0" borderId="0" xfId="5" applyFont="1"/>
    <xf numFmtId="0" fontId="85" fillId="0" borderId="0" xfId="5" applyFont="1"/>
    <xf numFmtId="0" fontId="86" fillId="0" borderId="0" xfId="5" applyFont="1" applyAlignment="1">
      <alignment horizontal="left" indent="1"/>
    </xf>
    <xf numFmtId="0" fontId="6" fillId="0" borderId="0" xfId="5"/>
    <xf numFmtId="0" fontId="20" fillId="0" borderId="0" xfId="5" applyFont="1"/>
    <xf numFmtId="0" fontId="15" fillId="0" borderId="0" xfId="5" quotePrefix="1" applyFont="1" applyAlignment="1">
      <alignment horizontal="left"/>
    </xf>
    <xf numFmtId="0" fontId="6" fillId="0" borderId="0" xfId="5" quotePrefix="1" applyAlignment="1">
      <alignment horizontal="left"/>
    </xf>
    <xf numFmtId="0" fontId="20" fillId="0" borderId="34" xfId="5" quotePrefix="1" applyFont="1" applyBorder="1" applyAlignment="1">
      <alignment horizontal="center"/>
    </xf>
    <xf numFmtId="0" fontId="5" fillId="0" borderId="35" xfId="5" applyFont="1" applyBorder="1"/>
    <xf numFmtId="164" fontId="5" fillId="0" borderId="0" xfId="5" applyNumberFormat="1" applyFont="1"/>
    <xf numFmtId="172" fontId="5" fillId="0" borderId="0" xfId="5" applyNumberFormat="1" applyFont="1"/>
    <xf numFmtId="0" fontId="5" fillId="0" borderId="1" xfId="5" applyFont="1" applyBorder="1"/>
    <xf numFmtId="0" fontId="20" fillId="0" borderId="0" xfId="5" quotePrefix="1" applyFont="1" applyAlignment="1">
      <alignment horizontal="center"/>
    </xf>
    <xf numFmtId="0" fontId="20" fillId="0" borderId="0" xfId="5" applyFont="1" applyAlignment="1">
      <alignment horizontal="center"/>
    </xf>
    <xf numFmtId="0" fontId="20" fillId="0" borderId="0" xfId="5" applyFont="1" applyAlignment="1">
      <alignment horizontal="left"/>
    </xf>
    <xf numFmtId="3" fontId="20" fillId="0" borderId="0" xfId="5" applyNumberFormat="1" applyFont="1" applyAlignment="1">
      <alignment horizontal="center"/>
    </xf>
    <xf numFmtId="42" fontId="20" fillId="0" borderId="0" xfId="5" applyNumberFormat="1" applyFont="1" applyAlignment="1">
      <alignment horizontal="center"/>
    </xf>
    <xf numFmtId="37" fontId="20" fillId="0" borderId="0" xfId="5" applyNumberFormat="1" applyFont="1" applyAlignment="1">
      <alignment horizontal="center"/>
    </xf>
    <xf numFmtId="41" fontId="20" fillId="0" borderId="0" xfId="5" applyNumberFormat="1" applyFont="1" applyAlignment="1">
      <alignment horizontal="center"/>
    </xf>
    <xf numFmtId="41" fontId="5" fillId="0" borderId="0" xfId="5" applyNumberFormat="1" applyFont="1" applyAlignment="1">
      <alignment horizontal="right"/>
    </xf>
    <xf numFmtId="164" fontId="20" fillId="0" borderId="0" xfId="5" applyNumberFormat="1" applyFont="1"/>
    <xf numFmtId="41" fontId="58" fillId="0" borderId="8" xfId="5" applyNumberFormat="1" applyFont="1" applyBorder="1" applyAlignment="1">
      <alignment horizontal="right"/>
    </xf>
    <xf numFmtId="0" fontId="58" fillId="0" borderId="0" xfId="5" applyFont="1"/>
    <xf numFmtId="41" fontId="20" fillId="0" borderId="8" xfId="5" applyNumberFormat="1" applyFont="1" applyBorder="1" applyAlignment="1">
      <alignment horizontal="right"/>
    </xf>
    <xf numFmtId="3" fontId="20" fillId="0" borderId="0" xfId="5" applyNumberFormat="1" applyFont="1"/>
    <xf numFmtId="41" fontId="5" fillId="0" borderId="0" xfId="5" applyNumberFormat="1" applyFont="1"/>
    <xf numFmtId="0" fontId="5" fillId="0" borderId="0" xfId="5" applyFont="1" applyAlignment="1">
      <alignment horizontal="right"/>
    </xf>
    <xf numFmtId="172" fontId="5" fillId="0" borderId="0" xfId="5" applyNumberFormat="1" applyFont="1" applyAlignment="1">
      <alignment horizontal="center"/>
    </xf>
    <xf numFmtId="41" fontId="77" fillId="0" borderId="0" xfId="5" applyNumberFormat="1" applyFont="1" applyAlignment="1">
      <alignment horizontal="right"/>
    </xf>
    <xf numFmtId="3" fontId="5" fillId="0" borderId="0" xfId="5" applyNumberFormat="1" applyFont="1"/>
    <xf numFmtId="37" fontId="20" fillId="0" borderId="0" xfId="5" applyNumberFormat="1" applyFont="1" applyAlignment="1">
      <alignment horizontal="right"/>
    </xf>
    <xf numFmtId="37" fontId="58" fillId="0" borderId="0" xfId="5" applyNumberFormat="1" applyFont="1" applyAlignment="1">
      <alignment horizontal="right"/>
    </xf>
    <xf numFmtId="3" fontId="83" fillId="0" borderId="0" xfId="5" applyNumberFormat="1" applyFont="1"/>
    <xf numFmtId="0" fontId="88" fillId="0" borderId="0" xfId="5" applyFont="1"/>
    <xf numFmtId="5" fontId="20" fillId="0" borderId="0" xfId="5" applyNumberFormat="1" applyFont="1" applyAlignment="1">
      <alignment horizontal="center"/>
    </xf>
    <xf numFmtId="0" fontId="89" fillId="0" borderId="0" xfId="5" applyFont="1"/>
    <xf numFmtId="0" fontId="5" fillId="0" borderId="0" xfId="0" quotePrefix="1" applyFont="1" applyAlignment="1">
      <alignment horizontal="left"/>
    </xf>
    <xf numFmtId="3" fontId="7" fillId="0" borderId="0" xfId="871" quotePrefix="1" applyNumberFormat="1" applyFont="1" applyAlignment="1" applyProtection="1">
      <alignment horizontal="left"/>
    </xf>
    <xf numFmtId="3" fontId="7" fillId="0" borderId="0" xfId="871" applyNumberFormat="1" applyFont="1" applyAlignment="1" applyProtection="1"/>
    <xf numFmtId="3" fontId="7" fillId="0" borderId="0" xfId="871" applyNumberFormat="1" applyFont="1" applyFill="1" applyAlignment="1" applyProtection="1"/>
    <xf numFmtId="37" fontId="98" fillId="0" borderId="0" xfId="0" applyNumberFormat="1" applyFont="1"/>
    <xf numFmtId="42" fontId="7" fillId="0" borderId="0" xfId="6" applyNumberFormat="1" applyFont="1"/>
    <xf numFmtId="169" fontId="11" fillId="0" borderId="0" xfId="15" applyNumberFormat="1" applyFont="1" applyFill="1" applyAlignment="1"/>
    <xf numFmtId="4" fontId="15" fillId="0" borderId="0" xfId="0" quotePrefix="1" applyNumberFormat="1" applyFont="1" applyAlignment="1">
      <alignment horizontal="left"/>
    </xf>
    <xf numFmtId="37" fontId="15" fillId="0" borderId="45" xfId="0" quotePrefix="1" applyNumberFormat="1" applyFont="1" applyBorder="1" applyAlignment="1">
      <alignment horizontal="center"/>
    </xf>
    <xf numFmtId="169" fontId="15" fillId="0" borderId="45" xfId="15" quotePrefix="1" applyNumberFormat="1" applyFont="1" applyFill="1" applyBorder="1" applyAlignment="1">
      <alignment horizontal="center"/>
    </xf>
    <xf numFmtId="0" fontId="0" fillId="0" borderId="0" xfId="0" quotePrefix="1"/>
    <xf numFmtId="169" fontId="15" fillId="0" borderId="0" xfId="15" applyNumberFormat="1" applyFont="1" applyFill="1" applyAlignment="1">
      <alignment horizontal="right"/>
    </xf>
    <xf numFmtId="41" fontId="6" fillId="0" borderId="0" xfId="6" quotePrefix="1" applyNumberFormat="1" applyAlignment="1">
      <alignment horizontal="right"/>
    </xf>
    <xf numFmtId="0" fontId="10" fillId="0" borderId="0" xfId="5" quotePrefix="1" applyFont="1" applyAlignment="1">
      <alignment horizontal="left" indent="1"/>
    </xf>
    <xf numFmtId="0" fontId="10" fillId="0" borderId="0" xfId="5" applyFont="1" applyAlignment="1">
      <alignment horizontal="left" indent="1"/>
    </xf>
    <xf numFmtId="41" fontId="8" fillId="0" borderId="0" xfId="6" applyNumberFormat="1" applyFont="1" applyAlignment="1">
      <alignment horizontal="right"/>
    </xf>
    <xf numFmtId="41" fontId="9" fillId="0" borderId="0" xfId="0" applyNumberFormat="1" applyFont="1"/>
    <xf numFmtId="0" fontId="76" fillId="0" borderId="0" xfId="871" applyNumberFormat="1" applyAlignment="1" applyProtection="1"/>
    <xf numFmtId="41" fontId="103" fillId="0" borderId="0" xfId="0" applyNumberFormat="1" applyFont="1"/>
    <xf numFmtId="41" fontId="104" fillId="0" borderId="0" xfId="0" applyNumberFormat="1" applyFont="1"/>
    <xf numFmtId="37" fontId="103" fillId="0" borderId="0" xfId="0" applyNumberFormat="1" applyFont="1"/>
    <xf numFmtId="37" fontId="104" fillId="0" borderId="0" xfId="0" applyNumberFormat="1" applyFont="1"/>
    <xf numFmtId="41" fontId="104" fillId="0" borderId="1" xfId="0" applyNumberFormat="1" applyFont="1" applyBorder="1"/>
    <xf numFmtId="41" fontId="104" fillId="0" borderId="7" xfId="0" applyNumberFormat="1" applyFont="1" applyBorder="1"/>
    <xf numFmtId="37" fontId="103" fillId="0" borderId="1" xfId="0" applyNumberFormat="1" applyFont="1" applyBorder="1"/>
    <xf numFmtId="37" fontId="104" fillId="0" borderId="0" xfId="0" applyNumberFormat="1" applyFont="1" applyAlignment="1">
      <alignment horizontal="right"/>
    </xf>
    <xf numFmtId="41" fontId="103" fillId="0" borderId="0" xfId="0" quotePrefix="1" applyNumberFormat="1" applyFont="1"/>
    <xf numFmtId="37" fontId="104" fillId="0" borderId="1" xfId="0" applyNumberFormat="1" applyFont="1" applyBorder="1"/>
    <xf numFmtId="42" fontId="104" fillId="0" borderId="3" xfId="0" applyNumberFormat="1" applyFont="1" applyBorder="1"/>
    <xf numFmtId="0" fontId="91" fillId="0" borderId="0" xfId="5506" applyFont="1"/>
    <xf numFmtId="0" fontId="91" fillId="0" borderId="0" xfId="5506" applyFont="1" applyAlignment="1">
      <alignment horizontal="center"/>
    </xf>
    <xf numFmtId="0" fontId="92" fillId="0" borderId="0" xfId="5506" applyFont="1"/>
    <xf numFmtId="0" fontId="93" fillId="0" borderId="0" xfId="5506" applyFont="1" applyAlignment="1">
      <alignment horizontal="center"/>
    </xf>
    <xf numFmtId="0" fontId="94" fillId="0" borderId="0" xfId="5506" applyFont="1"/>
    <xf numFmtId="0" fontId="95" fillId="0" borderId="0" xfId="5506" applyFont="1"/>
    <xf numFmtId="0" fontId="96" fillId="0" borderId="0" xfId="5506" applyFont="1"/>
    <xf numFmtId="0" fontId="93" fillId="0" borderId="0" xfId="5506" applyFont="1"/>
    <xf numFmtId="0" fontId="97" fillId="0" borderId="0" xfId="5506" applyFont="1"/>
    <xf numFmtId="167" fontId="93" fillId="0" borderId="0" xfId="5506" applyNumberFormat="1" applyFont="1"/>
    <xf numFmtId="173" fontId="93" fillId="0" borderId="0" xfId="5506" applyNumberFormat="1" applyFont="1" applyAlignment="1">
      <alignment horizontal="center" vertical="center" wrapText="1"/>
    </xf>
    <xf numFmtId="10" fontId="94" fillId="0" borderId="0" xfId="5506" applyNumberFormat="1" applyFont="1"/>
    <xf numFmtId="167" fontId="94" fillId="0" borderId="39" xfId="5506" applyNumberFormat="1" applyFont="1" applyBorder="1"/>
    <xf numFmtId="0" fontId="93" fillId="0" borderId="0" xfId="5506" applyFont="1" applyAlignment="1">
      <alignment horizontal="center" vertical="center"/>
    </xf>
    <xf numFmtId="173" fontId="94" fillId="0" borderId="39" xfId="5506" applyNumberFormat="1" applyFont="1" applyBorder="1"/>
    <xf numFmtId="167" fontId="93" fillId="0" borderId="39" xfId="5506" applyNumberFormat="1" applyFont="1" applyBorder="1"/>
    <xf numFmtId="164" fontId="94" fillId="0" borderId="0" xfId="5506" applyNumberFormat="1" applyFont="1"/>
    <xf numFmtId="169" fontId="94" fillId="0" borderId="0" xfId="5507" applyNumberFormat="1" applyFont="1" applyFill="1"/>
    <xf numFmtId="41" fontId="100" fillId="0" borderId="0" xfId="5507" applyNumberFormat="1" applyFont="1" applyFill="1"/>
    <xf numFmtId="43" fontId="94" fillId="0" borderId="0" xfId="5506" applyNumberFormat="1" applyFont="1"/>
    <xf numFmtId="41" fontId="7" fillId="0" borderId="0" xfId="871" applyNumberFormat="1" applyFont="1" applyFill="1" applyAlignment="1" applyProtection="1"/>
    <xf numFmtId="0" fontId="6" fillId="0" borderId="0" xfId="5" applyAlignment="1">
      <alignment wrapText="1"/>
    </xf>
    <xf numFmtId="0" fontId="6" fillId="0" borderId="0" xfId="5" quotePrefix="1" applyAlignment="1">
      <alignment wrapText="1"/>
    </xf>
    <xf numFmtId="177" fontId="8" fillId="0" borderId="0" xfId="0" applyNumberFormat="1" applyFont="1"/>
    <xf numFmtId="41" fontId="8" fillId="0" borderId="0" xfId="0" applyNumberFormat="1" applyFont="1" applyAlignment="1">
      <alignment horizontal="left"/>
    </xf>
    <xf numFmtId="41" fontId="8" fillId="0" borderId="0" xfId="0" quotePrefix="1" applyNumberFormat="1" applyFont="1" applyAlignment="1">
      <alignment horizontal="left"/>
    </xf>
    <xf numFmtId="43" fontId="8" fillId="0" borderId="0" xfId="15" applyFont="1" applyFill="1" applyBorder="1" applyAlignment="1"/>
    <xf numFmtId="42" fontId="8" fillId="0" borderId="0" xfId="15" applyNumberFormat="1" applyFont="1" applyFill="1" applyAlignment="1"/>
    <xf numFmtId="41" fontId="8" fillId="0" borderId="0" xfId="15" applyNumberFormat="1" applyFont="1" applyFill="1" applyAlignment="1" applyProtection="1"/>
    <xf numFmtId="41" fontId="8" fillId="0" borderId="0" xfId="15" applyNumberFormat="1" applyFont="1" applyFill="1" applyBorder="1" applyAlignment="1"/>
    <xf numFmtId="41" fontId="7" fillId="0" borderId="45" xfId="6" applyNumberFormat="1" applyFont="1" applyBorder="1"/>
    <xf numFmtId="173" fontId="94" fillId="0" borderId="0" xfId="5506" applyNumberFormat="1" applyFont="1" applyAlignment="1">
      <alignment horizontal="center"/>
    </xf>
    <xf numFmtId="176" fontId="94" fillId="0" borderId="0" xfId="5506" applyNumberFormat="1" applyFont="1"/>
    <xf numFmtId="10" fontId="93" fillId="0" borderId="0" xfId="5506" applyNumberFormat="1" applyFont="1"/>
    <xf numFmtId="178" fontId="5" fillId="0" borderId="0" xfId="0" applyNumberFormat="1" applyFont="1"/>
    <xf numFmtId="43" fontId="5" fillId="0" borderId="0" xfId="0" applyNumberFormat="1" applyFont="1"/>
    <xf numFmtId="4" fontId="8" fillId="0" borderId="0" xfId="6" quotePrefix="1" applyNumberFormat="1" applyFont="1" applyAlignment="1">
      <alignment horizontal="left"/>
    </xf>
    <xf numFmtId="41" fontId="8" fillId="56" borderId="0" xfId="15" applyNumberFormat="1" applyFont="1" applyFill="1" applyAlignment="1"/>
    <xf numFmtId="43" fontId="5" fillId="56" borderId="0" xfId="0" applyNumberFormat="1" applyFont="1" applyFill="1"/>
    <xf numFmtId="178" fontId="5" fillId="56" borderId="0" xfId="0" applyNumberFormat="1" applyFont="1" applyFill="1"/>
    <xf numFmtId="41" fontId="8" fillId="56" borderId="0" xfId="0" applyNumberFormat="1" applyFont="1" applyFill="1" applyAlignment="1">
      <alignment horizontal="right"/>
    </xf>
    <xf numFmtId="42" fontId="7" fillId="0" borderId="47" xfId="0" applyNumberFormat="1" applyFont="1" applyBorder="1"/>
    <xf numFmtId="4" fontId="41" fillId="0" borderId="0" xfId="0" quotePrefix="1" applyNumberFormat="1" applyFont="1" applyAlignment="1">
      <alignment horizontal="left"/>
    </xf>
    <xf numFmtId="0" fontId="24" fillId="0" borderId="45" xfId="0" applyFont="1" applyBorder="1"/>
    <xf numFmtId="0" fontId="80" fillId="0" borderId="45" xfId="0" applyFont="1" applyBorder="1"/>
    <xf numFmtId="37" fontId="7" fillId="0" borderId="45" xfId="6" applyNumberFormat="1" applyFont="1" applyBorder="1" applyAlignment="1">
      <alignment horizontal="center"/>
    </xf>
    <xf numFmtId="37" fontId="7" fillId="0" borderId="45" xfId="0" applyNumberFormat="1" applyFont="1" applyBorder="1" applyAlignment="1">
      <alignment horizontal="center"/>
    </xf>
    <xf numFmtId="37" fontId="7" fillId="0" borderId="44" xfId="0" quotePrefix="1" applyNumberFormat="1" applyFont="1" applyBorder="1" applyAlignment="1">
      <alignment horizontal="center"/>
    </xf>
    <xf numFmtId="41" fontId="7" fillId="0" borderId="45" xfId="0" applyNumberFormat="1" applyFont="1" applyBorder="1"/>
    <xf numFmtId="42" fontId="20" fillId="0" borderId="47" xfId="6" applyNumberFormat="1" applyFont="1" applyBorder="1" applyAlignment="1">
      <alignment horizontal="right"/>
    </xf>
    <xf numFmtId="42" fontId="20" fillId="0" borderId="47" xfId="6" applyNumberFormat="1" applyFont="1" applyBorder="1"/>
    <xf numFmtId="42" fontId="20" fillId="0" borderId="47" xfId="5" applyNumberFormat="1" applyFont="1" applyBorder="1" applyAlignment="1">
      <alignment horizontal="right"/>
    </xf>
    <xf numFmtId="3" fontId="7" fillId="0" borderId="45" xfId="2" applyNumberFormat="1" applyFont="1" applyBorder="1" applyAlignment="1">
      <alignment horizontal="center"/>
    </xf>
    <xf numFmtId="3" fontId="7" fillId="0" borderId="45" xfId="2" quotePrefix="1" applyNumberFormat="1" applyFont="1" applyBorder="1" applyAlignment="1">
      <alignment horizontal="center"/>
    </xf>
    <xf numFmtId="41" fontId="6" fillId="0" borderId="45" xfId="2" quotePrefix="1" applyNumberFormat="1" applyFont="1" applyBorder="1"/>
    <xf numFmtId="41" fontId="6" fillId="0" borderId="45" xfId="2" applyNumberFormat="1" applyFont="1" applyBorder="1" applyAlignment="1">
      <alignment horizontal="right"/>
    </xf>
    <xf numFmtId="41" fontId="7" fillId="0" borderId="45" xfId="2" applyNumberFormat="1" applyFont="1" applyBorder="1"/>
    <xf numFmtId="41" fontId="7" fillId="0" borderId="45" xfId="2" applyNumberFormat="1" applyFont="1" applyBorder="1" applyAlignment="1">
      <alignment horizontal="right"/>
    </xf>
    <xf numFmtId="42" fontId="9" fillId="0" borderId="47" xfId="0" applyNumberFormat="1" applyFont="1" applyBorder="1"/>
    <xf numFmtId="37" fontId="7" fillId="0" borderId="45" xfId="6" quotePrefix="1" applyNumberFormat="1" applyFont="1" applyBorder="1" applyAlignment="1">
      <alignment horizontal="center"/>
    </xf>
    <xf numFmtId="37" fontId="7" fillId="0" borderId="0" xfId="0" applyNumberFormat="1" applyFont="1" applyAlignment="1">
      <alignment horizontal="center"/>
    </xf>
    <xf numFmtId="37" fontId="7" fillId="0" borderId="0" xfId="6" quotePrefix="1" applyNumberFormat="1" applyFont="1" applyAlignment="1">
      <alignment horizontal="center"/>
    </xf>
    <xf numFmtId="37" fontId="7" fillId="0" borderId="0" xfId="6" applyNumberFormat="1" applyFont="1" applyAlignment="1">
      <alignment horizontal="center"/>
    </xf>
    <xf numFmtId="0" fontId="94" fillId="0" borderId="36" xfId="5506" applyFont="1" applyBorder="1"/>
    <xf numFmtId="0" fontId="94" fillId="0" borderId="37" xfId="5506" applyFont="1" applyBorder="1"/>
    <xf numFmtId="0" fontId="94" fillId="0" borderId="38" xfId="5506" applyFont="1" applyBorder="1"/>
    <xf numFmtId="173" fontId="94" fillId="0" borderId="0" xfId="5506" applyNumberFormat="1" applyFont="1"/>
    <xf numFmtId="0" fontId="93" fillId="0" borderId="0" xfId="5506" applyFont="1" applyAlignment="1">
      <alignment vertical="center"/>
    </xf>
    <xf numFmtId="167" fontId="94" fillId="0" borderId="0" xfId="5506" applyNumberFormat="1" applyFont="1"/>
    <xf numFmtId="41" fontId="105" fillId="0" borderId="0" xfId="0" applyNumberFormat="1" applyFont="1"/>
    <xf numFmtId="169" fontId="110" fillId="0" borderId="0" xfId="0" applyNumberFormat="1" applyFont="1"/>
    <xf numFmtId="169" fontId="105" fillId="0" borderId="0" xfId="0" applyNumberFormat="1" applyFont="1"/>
    <xf numFmtId="3" fontId="5" fillId="0" borderId="0" xfId="0" applyNumberFormat="1" applyFont="1" applyAlignment="1">
      <alignment vertical="center"/>
    </xf>
    <xf numFmtId="3" fontId="5" fillId="0" borderId="0" xfId="0" applyNumberFormat="1" applyFont="1" applyAlignment="1">
      <alignment horizontal="center" vertical="center"/>
    </xf>
    <xf numFmtId="42" fontId="7" fillId="0" borderId="0" xfId="0" applyNumberFormat="1" applyFont="1"/>
    <xf numFmtId="41" fontId="20" fillId="0" borderId="0" xfId="0" applyNumberFormat="1" applyFont="1"/>
    <xf numFmtId="41" fontId="6" fillId="0" borderId="0" xfId="6230" applyNumberFormat="1" applyAlignment="1">
      <alignment horizontal="right"/>
    </xf>
    <xf numFmtId="3" fontId="106" fillId="0" borderId="0" xfId="0" applyNumberFormat="1" applyFont="1"/>
    <xf numFmtId="41" fontId="6" fillId="0" borderId="0" xfId="5508" applyNumberFormat="1" applyAlignment="1">
      <alignment horizontal="right"/>
    </xf>
    <xf numFmtId="0" fontId="6" fillId="0" borderId="0" xfId="5486" applyFont="1"/>
    <xf numFmtId="3" fontId="5" fillId="0" borderId="0" xfId="0" quotePrefix="1" applyNumberFormat="1" applyFont="1" applyAlignment="1">
      <alignment horizontal="left"/>
    </xf>
    <xf numFmtId="169" fontId="111" fillId="0" borderId="0" xfId="0" applyNumberFormat="1" applyFont="1"/>
    <xf numFmtId="3" fontId="105" fillId="0" borderId="0" xfId="0" applyNumberFormat="1" applyFont="1"/>
    <xf numFmtId="3" fontId="107" fillId="0" borderId="0" xfId="0" applyNumberFormat="1" applyFont="1"/>
    <xf numFmtId="169" fontId="112" fillId="0" borderId="0" xfId="0" applyNumberFormat="1" applyFont="1"/>
    <xf numFmtId="3" fontId="18" fillId="0" borderId="0" xfId="0" quotePrefix="1" applyNumberFormat="1" applyFont="1" applyAlignment="1">
      <alignment horizontal="left"/>
    </xf>
    <xf numFmtId="42" fontId="103" fillId="0" borderId="0" xfId="0" applyNumberFormat="1" applyFont="1"/>
    <xf numFmtId="41" fontId="103" fillId="0" borderId="0" xfId="0" applyNumberFormat="1" applyFont="1" applyAlignment="1">
      <alignment horizontal="right"/>
    </xf>
    <xf numFmtId="37" fontId="103" fillId="0" borderId="0" xfId="0" applyNumberFormat="1" applyFont="1" applyAlignment="1">
      <alignment horizontal="right"/>
    </xf>
    <xf numFmtId="3" fontId="14" fillId="0" borderId="0" xfId="0" applyNumberFormat="1" applyFont="1"/>
    <xf numFmtId="169" fontId="6" fillId="0" borderId="0" xfId="14" applyNumberFormat="1" applyFont="1"/>
    <xf numFmtId="37" fontId="33" fillId="0" borderId="0" xfId="14" applyNumberFormat="1" applyFont="1"/>
    <xf numFmtId="37" fontId="15" fillId="0" borderId="0" xfId="14" applyNumberFormat="1" applyFont="1" applyAlignment="1">
      <alignment horizontal="right"/>
    </xf>
    <xf numFmtId="37" fontId="11" fillId="0" borderId="0" xfId="14" applyNumberFormat="1" applyFont="1"/>
    <xf numFmtId="37" fontId="11" fillId="0" borderId="0" xfId="14" applyNumberFormat="1" applyFont="1" applyAlignment="1">
      <alignment horizontal="right"/>
    </xf>
    <xf numFmtId="37" fontId="33" fillId="0" borderId="0" xfId="14" quotePrefix="1" applyNumberFormat="1" applyFont="1" applyAlignment="1">
      <alignment horizontal="right"/>
    </xf>
    <xf numFmtId="37" fontId="33" fillId="0" borderId="0" xfId="14" quotePrefix="1" applyNumberFormat="1" applyFont="1" applyAlignment="1">
      <alignment horizontal="left"/>
    </xf>
    <xf numFmtId="37" fontId="15" fillId="0" borderId="0" xfId="14" quotePrefix="1" applyNumberFormat="1" applyFont="1" applyAlignment="1">
      <alignment horizontal="right"/>
    </xf>
    <xf numFmtId="37" fontId="15" fillId="0" borderId="0" xfId="14" applyNumberFormat="1" applyFont="1"/>
    <xf numFmtId="0" fontId="40" fillId="0" borderId="0" xfId="14" applyFont="1"/>
    <xf numFmtId="37" fontId="10" fillId="0" borderId="0" xfId="14" applyNumberFormat="1" applyFont="1" applyAlignment="1">
      <alignment horizontal="right"/>
    </xf>
    <xf numFmtId="37" fontId="40" fillId="0" borderId="0" xfId="14" applyNumberFormat="1" applyFont="1"/>
    <xf numFmtId="37" fontId="40" fillId="0" borderId="0" xfId="14" applyNumberFormat="1" applyFont="1" applyAlignment="1">
      <alignment horizontal="right"/>
    </xf>
    <xf numFmtId="37" fontId="10" fillId="0" borderId="0" xfId="14" applyNumberFormat="1" applyFont="1"/>
    <xf numFmtId="0" fontId="11" fillId="0" borderId="0" xfId="14" applyFont="1"/>
    <xf numFmtId="0" fontId="40" fillId="0" borderId="0" xfId="14" applyFont="1" applyAlignment="1">
      <alignment horizontal="right"/>
    </xf>
    <xf numFmtId="0" fontId="10" fillId="0" borderId="0" xfId="14" applyFont="1"/>
    <xf numFmtId="0" fontId="10" fillId="0" borderId="0" xfId="14" applyFont="1" applyAlignment="1">
      <alignment horizontal="right"/>
    </xf>
    <xf numFmtId="0" fontId="10" fillId="0" borderId="0" xfId="14" applyFont="1" applyAlignment="1">
      <alignment horizontal="center"/>
    </xf>
    <xf numFmtId="16" fontId="10" fillId="0" borderId="45" xfId="14" quotePrefix="1" applyNumberFormat="1" applyFont="1" applyBorder="1" applyAlignment="1">
      <alignment horizontal="center"/>
    </xf>
    <xf numFmtId="0" fontId="10" fillId="0" borderId="45" xfId="14" applyFont="1" applyBorder="1" applyAlignment="1">
      <alignment horizontal="center"/>
    </xf>
    <xf numFmtId="0" fontId="10" fillId="0" borderId="45" xfId="14" quotePrefix="1" applyFont="1" applyBorder="1" applyAlignment="1">
      <alignment horizontal="center"/>
    </xf>
    <xf numFmtId="42" fontId="40" fillId="0" borderId="0" xfId="14" applyNumberFormat="1" applyFont="1"/>
    <xf numFmtId="41" fontId="109" fillId="0" borderId="0" xfId="14" applyNumberFormat="1" applyFont="1"/>
    <xf numFmtId="41" fontId="40" fillId="0" borderId="0" xfId="14" applyNumberFormat="1" applyFont="1" applyAlignment="1">
      <alignment horizontal="right"/>
    </xf>
    <xf numFmtId="41" fontId="40" fillId="0" borderId="0" xfId="14" applyNumberFormat="1" applyFont="1"/>
    <xf numFmtId="0" fontId="10" fillId="0" borderId="0" xfId="14" applyFont="1" applyAlignment="1">
      <alignment horizontal="left"/>
    </xf>
    <xf numFmtId="42" fontId="10" fillId="0" borderId="12" xfId="14" applyNumberFormat="1" applyFont="1" applyBorder="1"/>
    <xf numFmtId="37" fontId="6" fillId="0" borderId="0" xfId="14" applyNumberFormat="1" applyFont="1"/>
    <xf numFmtId="0" fontId="11" fillId="0" borderId="0" xfId="14" quotePrefix="1" applyFont="1" applyAlignment="1">
      <alignment horizontal="left"/>
    </xf>
    <xf numFmtId="164" fontId="6" fillId="0" borderId="0" xfId="5482" applyNumberFormat="1" applyProtection="1">
      <protection locked="0"/>
    </xf>
    <xf numFmtId="3" fontId="14" fillId="0" borderId="0" xfId="0" applyNumberFormat="1" applyFont="1" applyAlignment="1">
      <alignment horizontal="right"/>
    </xf>
    <xf numFmtId="0" fontId="14" fillId="0" borderId="0" xfId="0" applyFont="1" applyAlignment="1">
      <alignment horizontal="right"/>
    </xf>
    <xf numFmtId="0" fontId="13" fillId="0" borderId="0" xfId="0" applyFont="1" applyAlignment="1">
      <alignment horizontal="right"/>
    </xf>
    <xf numFmtId="3" fontId="13" fillId="0" borderId="0" xfId="0" quotePrefix="1" applyNumberFormat="1" applyFont="1" applyAlignment="1">
      <alignment horizontal="right" vertical="justify"/>
    </xf>
    <xf numFmtId="3" fontId="7" fillId="0" borderId="0" xfId="0" applyNumberFormat="1" applyFont="1" applyAlignment="1">
      <alignment horizontal="right" vertical="justify"/>
    </xf>
    <xf numFmtId="41" fontId="103" fillId="0" borderId="0" xfId="0" applyNumberFormat="1" applyFont="1" applyAlignment="1">
      <alignment horizontal="center"/>
    </xf>
    <xf numFmtId="41" fontId="7" fillId="0" borderId="8" xfId="0" applyNumberFormat="1" applyFont="1" applyBorder="1"/>
    <xf numFmtId="41" fontId="7" fillId="0" borderId="45" xfId="0" applyNumberFormat="1" applyFont="1" applyBorder="1" applyAlignment="1">
      <alignment horizontal="left"/>
    </xf>
    <xf numFmtId="174" fontId="7" fillId="0" borderId="10" xfId="0" applyNumberFormat="1" applyFont="1" applyBorder="1" applyAlignment="1">
      <alignment horizontal="right"/>
    </xf>
    <xf numFmtId="174" fontId="7" fillId="0" borderId="0" xfId="0" applyNumberFormat="1" applyFont="1" applyAlignment="1">
      <alignment horizontal="right"/>
    </xf>
    <xf numFmtId="42" fontId="7" fillId="0" borderId="33" xfId="0" applyNumberFormat="1" applyFont="1" applyBorder="1"/>
    <xf numFmtId="41" fontId="7" fillId="0" borderId="8" xfId="6" applyNumberFormat="1" applyFont="1" applyBorder="1"/>
    <xf numFmtId="41" fontId="5" fillId="0" borderId="0" xfId="6" quotePrefix="1" applyNumberFormat="1" applyFont="1"/>
    <xf numFmtId="41" fontId="20" fillId="0" borderId="9" xfId="6" applyNumberFormat="1" applyFont="1" applyBorder="1" applyAlignment="1">
      <alignment horizontal="right"/>
    </xf>
    <xf numFmtId="0" fontId="5" fillId="0" borderId="0" xfId="6" applyFont="1" applyAlignment="1">
      <alignment horizontal="right"/>
    </xf>
    <xf numFmtId="41" fontId="20" fillId="0" borderId="8" xfId="6" applyNumberFormat="1" applyFont="1" applyBorder="1" applyAlignment="1">
      <alignment horizontal="right"/>
    </xf>
    <xf numFmtId="41" fontId="89" fillId="0" borderId="0" xfId="6" applyNumberFormat="1" applyFont="1"/>
    <xf numFmtId="41" fontId="20" fillId="0" borderId="0" xfId="6" applyNumberFormat="1" applyFont="1"/>
    <xf numFmtId="42" fontId="20" fillId="0" borderId="0" xfId="5" applyNumberFormat="1" applyFont="1" applyAlignment="1">
      <alignment horizontal="right"/>
    </xf>
    <xf numFmtId="41" fontId="89" fillId="0" borderId="0" xfId="5" applyNumberFormat="1" applyFont="1"/>
    <xf numFmtId="41" fontId="5" fillId="0" borderId="0" xfId="5" applyNumberFormat="1" applyFont="1" applyAlignment="1">
      <alignment horizontal="center"/>
    </xf>
    <xf numFmtId="0" fontId="5" fillId="0" borderId="0" xfId="5" applyFont="1" applyAlignment="1">
      <alignment horizontal="center"/>
    </xf>
    <xf numFmtId="0" fontId="20" fillId="0" borderId="45" xfId="6" applyFont="1" applyBorder="1" applyAlignment="1">
      <alignment horizontal="center"/>
    </xf>
    <xf numFmtId="41" fontId="20" fillId="0" borderId="45" xfId="6" applyNumberFormat="1" applyFont="1" applyBorder="1" applyAlignment="1">
      <alignment horizontal="center"/>
    </xf>
    <xf numFmtId="0" fontId="20" fillId="0" borderId="45" xfId="5" applyFont="1" applyBorder="1" applyAlignment="1">
      <alignment horizontal="center"/>
    </xf>
    <xf numFmtId="42" fontId="6" fillId="0" borderId="0" xfId="0" quotePrefix="1" applyNumberFormat="1" applyFont="1" applyAlignment="1">
      <alignment horizontal="right"/>
    </xf>
    <xf numFmtId="42" fontId="6" fillId="0" borderId="0" xfId="0" quotePrefix="1" applyNumberFormat="1" applyFont="1" applyAlignment="1">
      <alignment horizontal="center"/>
    </xf>
    <xf numFmtId="41" fontId="7" fillId="0" borderId="4" xfId="0" quotePrefix="1" applyNumberFormat="1" applyFont="1" applyBorder="1" applyAlignment="1">
      <alignment horizontal="center"/>
    </xf>
    <xf numFmtId="42" fontId="6" fillId="0" borderId="0" xfId="0" quotePrefix="1" applyNumberFormat="1" applyFont="1"/>
    <xf numFmtId="41" fontId="6" fillId="0" borderId="0" xfId="0" quotePrefix="1" applyNumberFormat="1" applyFont="1"/>
    <xf numFmtId="41" fontId="7" fillId="0" borderId="45" xfId="0" applyNumberFormat="1" applyFont="1" applyBorder="1" applyAlignment="1">
      <alignment horizontal="right"/>
    </xf>
    <xf numFmtId="41" fontId="7" fillId="0" borderId="0" xfId="6" quotePrefix="1" applyNumberFormat="1" applyFont="1"/>
    <xf numFmtId="174" fontId="8" fillId="0" borderId="0" xfId="15" applyNumberFormat="1" applyFont="1" applyFill="1" applyAlignment="1"/>
    <xf numFmtId="37" fontId="110" fillId="0" borderId="0" xfId="6" applyNumberFormat="1" applyFont="1"/>
    <xf numFmtId="37" fontId="111" fillId="0" borderId="0" xfId="0" applyNumberFormat="1" applyFont="1"/>
    <xf numFmtId="169" fontId="110" fillId="0" borderId="0" xfId="5507" applyNumberFormat="1" applyFont="1"/>
    <xf numFmtId="169" fontId="111" fillId="0" borderId="0" xfId="5507" applyNumberFormat="1" applyFont="1"/>
    <xf numFmtId="0" fontId="106" fillId="0" borderId="0" xfId="5" applyFont="1"/>
    <xf numFmtId="169" fontId="118" fillId="0" borderId="0" xfId="5507" applyNumberFormat="1" applyFont="1" applyAlignment="1">
      <alignment horizontal="right"/>
    </xf>
    <xf numFmtId="169" fontId="118" fillId="0" borderId="0" xfId="5507" applyNumberFormat="1" applyFont="1"/>
    <xf numFmtId="37" fontId="7" fillId="0" borderId="45" xfId="0" quotePrefix="1" applyNumberFormat="1" applyFont="1" applyBorder="1" applyAlignment="1">
      <alignment horizontal="center"/>
    </xf>
    <xf numFmtId="42" fontId="6" fillId="0" borderId="0" xfId="6" quotePrefix="1" applyNumberFormat="1" applyAlignment="1">
      <alignment horizontal="right"/>
    </xf>
    <xf numFmtId="41" fontId="7" fillId="0" borderId="9" xfId="6" quotePrefix="1" applyNumberFormat="1" applyFont="1" applyBorder="1" applyAlignment="1">
      <alignment horizontal="right"/>
    </xf>
    <xf numFmtId="37" fontId="7" fillId="0" borderId="0" xfId="6" quotePrefix="1" applyNumberFormat="1" applyFont="1" applyAlignment="1">
      <alignment horizontal="right"/>
    </xf>
    <xf numFmtId="37" fontId="103" fillId="0" borderId="0" xfId="6" applyNumberFormat="1" applyFont="1"/>
    <xf numFmtId="41" fontId="103" fillId="0" borderId="0" xfId="6" applyNumberFormat="1" applyFont="1"/>
    <xf numFmtId="41" fontId="6" fillId="0" borderId="0" xfId="5507" applyNumberFormat="1" applyFont="1" applyFill="1"/>
    <xf numFmtId="41" fontId="7" fillId="0" borderId="0" xfId="6" quotePrefix="1" applyNumberFormat="1" applyFont="1" applyAlignment="1">
      <alignment horizontal="right"/>
    </xf>
    <xf numFmtId="41" fontId="7" fillId="0" borderId="1" xfId="6" quotePrefix="1" applyNumberFormat="1" applyFont="1" applyBorder="1" applyAlignment="1">
      <alignment horizontal="right"/>
    </xf>
    <xf numFmtId="41" fontId="7" fillId="0" borderId="9" xfId="0" applyNumberFormat="1" applyFont="1" applyBorder="1"/>
    <xf numFmtId="41" fontId="7" fillId="0" borderId="7" xfId="6" applyNumberFormat="1" applyFont="1" applyBorder="1"/>
    <xf numFmtId="41" fontId="6" fillId="0" borderId="0" xfId="6" quotePrefix="1" applyNumberFormat="1"/>
    <xf numFmtId="42" fontId="103" fillId="0" borderId="0" xfId="6" applyNumberFormat="1" applyFont="1"/>
    <xf numFmtId="0" fontId="5" fillId="0" borderId="0" xfId="0" applyFont="1" applyAlignment="1">
      <alignment horizontal="right"/>
    </xf>
    <xf numFmtId="3" fontId="5" fillId="0" borderId="0" xfId="0" applyNumberFormat="1" applyFont="1" applyAlignment="1">
      <alignment horizontal="right"/>
    </xf>
    <xf numFmtId="0" fontId="7" fillId="0" borderId="0" xfId="0" applyFont="1" applyAlignment="1">
      <alignment horizontal="center"/>
    </xf>
    <xf numFmtId="0" fontId="7" fillId="0" borderId="0" xfId="0" quotePrefix="1" applyFont="1" applyAlignment="1">
      <alignment horizontal="center"/>
    </xf>
    <xf numFmtId="0" fontId="7" fillId="0" borderId="1" xfId="0" applyFont="1" applyBorder="1"/>
    <xf numFmtId="0" fontId="7" fillId="0" borderId="1" xfId="0" applyFont="1" applyBorder="1" applyAlignment="1">
      <alignment horizontal="right"/>
    </xf>
    <xf numFmtId="0" fontId="7" fillId="0" borderId="45" xfId="0" quotePrefix="1" applyFont="1" applyBorder="1" applyAlignment="1">
      <alignment horizontal="center"/>
    </xf>
    <xf numFmtId="0" fontId="7" fillId="0" borderId="45" xfId="0" applyFont="1" applyBorder="1" applyAlignment="1">
      <alignment horizontal="center"/>
    </xf>
    <xf numFmtId="41" fontId="5" fillId="0" borderId="0" xfId="0" quotePrefix="1" applyNumberFormat="1" applyFont="1" applyAlignment="1">
      <alignment horizontal="right"/>
    </xf>
    <xf numFmtId="41" fontId="7" fillId="0" borderId="7" xfId="0" applyNumberFormat="1" applyFont="1" applyBorder="1"/>
    <xf numFmtId="42" fontId="7" fillId="0" borderId="0" xfId="0" applyNumberFormat="1" applyFont="1" applyAlignment="1">
      <alignment horizontal="right"/>
    </xf>
    <xf numFmtId="0" fontId="17" fillId="0" borderId="0" xfId="0" applyFont="1" applyAlignment="1">
      <alignment horizontal="right"/>
    </xf>
    <xf numFmtId="3" fontId="17" fillId="0" borderId="2" xfId="0" applyNumberFormat="1" applyFont="1" applyBorder="1"/>
    <xf numFmtId="0" fontId="17" fillId="0" borderId="2" xfId="0" applyFont="1" applyBorder="1"/>
    <xf numFmtId="3" fontId="17" fillId="0" borderId="0" xfId="0" applyNumberFormat="1" applyFont="1"/>
    <xf numFmtId="0" fontId="17" fillId="0" borderId="0" xfId="0" applyFont="1"/>
    <xf numFmtId="37" fontId="17" fillId="0" borderId="0" xfId="0" applyNumberFormat="1" applyFont="1"/>
    <xf numFmtId="169" fontId="111" fillId="0" borderId="0" xfId="5507" applyNumberFormat="1" applyFont="1" applyFill="1"/>
    <xf numFmtId="169" fontId="118" fillId="0" borderId="0" xfId="5507" applyNumberFormat="1" applyFont="1" applyFill="1" applyAlignment="1">
      <alignment horizontal="right"/>
    </xf>
    <xf numFmtId="169" fontId="118" fillId="0" borderId="0" xfId="5507" applyNumberFormat="1" applyFont="1" applyFill="1"/>
    <xf numFmtId="169" fontId="110" fillId="0" borderId="0" xfId="5507" applyNumberFormat="1" applyFont="1" applyFill="1"/>
    <xf numFmtId="164" fontId="6" fillId="0" borderId="0" xfId="5498" applyNumberFormat="1" applyProtection="1">
      <protection locked="0"/>
    </xf>
    <xf numFmtId="3" fontId="15" fillId="0" borderId="0" xfId="0" quotePrefix="1" applyNumberFormat="1" applyFont="1" applyAlignment="1">
      <alignment horizontal="left"/>
    </xf>
    <xf numFmtId="3" fontId="6" fillId="0" borderId="0" xfId="0" applyNumberFormat="1" applyFont="1" applyAlignment="1">
      <alignment horizontal="center"/>
    </xf>
    <xf numFmtId="3" fontId="15" fillId="0" borderId="0" xfId="0" applyNumberFormat="1" applyFont="1"/>
    <xf numFmtId="3" fontId="15" fillId="0" borderId="0" xfId="0" applyNumberFormat="1" applyFont="1" applyAlignment="1">
      <alignment horizontal="right"/>
    </xf>
    <xf numFmtId="3" fontId="15" fillId="0" borderId="0" xfId="0" quotePrefix="1" applyNumberFormat="1" applyFont="1" applyAlignment="1">
      <alignment horizontal="right"/>
    </xf>
    <xf numFmtId="3" fontId="7" fillId="0" borderId="0" xfId="0" applyNumberFormat="1" applyFont="1" applyAlignment="1">
      <alignment horizontal="right"/>
    </xf>
    <xf numFmtId="3" fontId="6" fillId="0" borderId="0" xfId="0" applyNumberFormat="1" applyFont="1" applyAlignment="1">
      <alignment horizontal="center" vertical="center"/>
    </xf>
    <xf numFmtId="3" fontId="7" fillId="0" borderId="0" xfId="0" applyNumberFormat="1" applyFont="1" applyAlignment="1">
      <alignment horizontal="center" vertical="center"/>
    </xf>
    <xf numFmtId="3" fontId="7" fillId="0" borderId="0" xfId="0" quotePrefix="1" applyNumberFormat="1" applyFont="1" applyAlignment="1">
      <alignment horizontal="center" vertical="center"/>
    </xf>
    <xf numFmtId="3" fontId="19" fillId="0" borderId="0" xfId="0" applyNumberFormat="1" applyFont="1" applyAlignment="1">
      <alignment horizontal="center" vertical="center"/>
    </xf>
    <xf numFmtId="3" fontId="6" fillId="0" borderId="1" xfId="0" applyNumberFormat="1" applyFont="1" applyBorder="1" applyAlignment="1">
      <alignment horizontal="center"/>
    </xf>
    <xf numFmtId="3" fontId="6" fillId="0" borderId="0" xfId="0" quotePrefix="1" applyNumberFormat="1" applyFont="1" applyAlignment="1">
      <alignment horizontal="left"/>
    </xf>
    <xf numFmtId="3" fontId="6" fillId="0" borderId="0" xfId="0" applyNumberFormat="1" applyFont="1" applyAlignment="1">
      <alignment horizontal="right"/>
    </xf>
    <xf numFmtId="41" fontId="7" fillId="0" borderId="0" xfId="0" applyNumberFormat="1" applyFont="1" applyAlignment="1">
      <alignment horizontal="center"/>
    </xf>
    <xf numFmtId="41" fontId="105" fillId="0" borderId="2" xfId="0" applyNumberFormat="1" applyFont="1" applyBorder="1"/>
    <xf numFmtId="41" fontId="105" fillId="0" borderId="0" xfId="0" applyNumberFormat="1" applyFont="1" applyAlignment="1">
      <alignment horizontal="center"/>
    </xf>
    <xf numFmtId="41" fontId="105" fillId="0" borderId="2" xfId="0" applyNumberFormat="1" applyFont="1" applyBorder="1" applyAlignment="1">
      <alignment horizontal="center"/>
    </xf>
    <xf numFmtId="164" fontId="6" fillId="0" borderId="0" xfId="5492" applyNumberFormat="1" applyProtection="1">
      <protection locked="0"/>
    </xf>
    <xf numFmtId="3" fontId="7" fillId="0" borderId="0" xfId="0" quotePrefix="1" applyNumberFormat="1" applyFont="1" applyAlignment="1">
      <alignment horizontal="right"/>
    </xf>
    <xf numFmtId="3" fontId="7" fillId="0" borderId="0" xfId="0" quotePrefix="1" applyNumberFormat="1" applyFont="1" applyAlignment="1">
      <alignment horizontal="center"/>
    </xf>
    <xf numFmtId="37" fontId="6" fillId="0" borderId="0" xfId="0" applyNumberFormat="1" applyFont="1" applyAlignment="1">
      <alignment horizontal="center"/>
    </xf>
    <xf numFmtId="37" fontId="18" fillId="0" borderId="0" xfId="0" applyNumberFormat="1" applyFont="1"/>
    <xf numFmtId="41" fontId="7" fillId="0" borderId="0" xfId="0" quotePrefix="1" applyNumberFormat="1" applyFont="1" applyAlignment="1">
      <alignment horizontal="center"/>
    </xf>
    <xf numFmtId="42" fontId="7" fillId="0" borderId="3" xfId="0" applyNumberFormat="1" applyFont="1" applyBorder="1"/>
    <xf numFmtId="37" fontId="6" fillId="0" borderId="2" xfId="0" applyNumberFormat="1" applyFont="1" applyBorder="1" applyAlignment="1">
      <alignment horizontal="center"/>
    </xf>
    <xf numFmtId="37" fontId="7" fillId="0" borderId="2" xfId="0" applyNumberFormat="1" applyFont="1" applyBorder="1" applyAlignment="1">
      <alignment horizontal="center"/>
    </xf>
    <xf numFmtId="41" fontId="117" fillId="0" borderId="0" xfId="2" applyNumberFormat="1" applyFont="1" applyAlignment="1">
      <alignment horizontal="right"/>
    </xf>
    <xf numFmtId="164" fontId="11" fillId="0" borderId="0" xfId="5500" applyNumberFormat="1" applyFont="1" applyProtection="1">
      <protection locked="0"/>
    </xf>
    <xf numFmtId="3" fontId="11" fillId="0" borderId="0" xfId="0" applyNumberFormat="1" applyFont="1"/>
    <xf numFmtId="0" fontId="15" fillId="0" borderId="0" xfId="0" applyFont="1" applyAlignment="1">
      <alignment horizontal="right"/>
    </xf>
    <xf numFmtId="3" fontId="11" fillId="0" borderId="0" xfId="0" quotePrefix="1" applyNumberFormat="1" applyFont="1" applyAlignment="1">
      <alignment horizontal="center"/>
    </xf>
    <xf numFmtId="0" fontId="15" fillId="0" borderId="0" xfId="0" applyFont="1" applyAlignment="1">
      <alignment horizontal="center"/>
    </xf>
    <xf numFmtId="3" fontId="15" fillId="0" borderId="0" xfId="0" applyNumberFormat="1" applyFont="1" applyAlignment="1">
      <alignment horizontal="center"/>
    </xf>
    <xf numFmtId="0" fontId="15" fillId="0" borderId="0" xfId="0" applyFont="1" applyAlignment="1">
      <alignment horizontal="centerContinuous"/>
    </xf>
    <xf numFmtId="0" fontId="15" fillId="0" borderId="1" xfId="0" applyFont="1" applyBorder="1"/>
    <xf numFmtId="166" fontId="15" fillId="0" borderId="45" xfId="0" quotePrefix="1" applyNumberFormat="1" applyFont="1" applyBorder="1" applyAlignment="1">
      <alignment horizontal="center"/>
    </xf>
    <xf numFmtId="166" fontId="15" fillId="0" borderId="45" xfId="0" applyNumberFormat="1" applyFont="1" applyBorder="1" applyAlignment="1">
      <alignment horizontal="center"/>
    </xf>
    <xf numFmtId="0" fontId="11" fillId="0" borderId="1" xfId="0" applyFont="1" applyBorder="1"/>
    <xf numFmtId="0" fontId="11" fillId="0" borderId="0" xfId="0" quotePrefix="1" applyFont="1" applyAlignment="1">
      <alignment horizontal="left"/>
    </xf>
    <xf numFmtId="42" fontId="11" fillId="0" borderId="0" xfId="0" applyNumberFormat="1" applyFont="1"/>
    <xf numFmtId="42" fontId="11" fillId="0" borderId="0" xfId="0" applyNumberFormat="1" applyFont="1" applyAlignment="1">
      <alignment horizontal="center"/>
    </xf>
    <xf numFmtId="41" fontId="11" fillId="0" borderId="0" xfId="0" applyNumberFormat="1" applyFont="1"/>
    <xf numFmtId="37" fontId="11" fillId="0" borderId="0" xfId="0" applyNumberFormat="1" applyFont="1" applyAlignment="1">
      <alignment horizontal="right"/>
    </xf>
    <xf numFmtId="41" fontId="15" fillId="0" borderId="1" xfId="0" applyNumberFormat="1" applyFont="1" applyBorder="1"/>
    <xf numFmtId="41" fontId="11" fillId="0" borderId="1" xfId="0" applyNumberFormat="1" applyFont="1" applyBorder="1"/>
    <xf numFmtId="41" fontId="15" fillId="0" borderId="1" xfId="0" applyNumberFormat="1" applyFont="1" applyBorder="1" applyAlignment="1">
      <alignment horizontal="center"/>
    </xf>
    <xf numFmtId="41" fontId="15" fillId="0" borderId="0" xfId="0" applyNumberFormat="1" applyFont="1"/>
    <xf numFmtId="169" fontId="11" fillId="0" borderId="0" xfId="5507" applyNumberFormat="1" applyFont="1" applyFill="1"/>
    <xf numFmtId="0" fontId="12" fillId="0" borderId="0" xfId="0" applyFont="1"/>
    <xf numFmtId="41" fontId="15" fillId="0" borderId="0" xfId="0" applyNumberFormat="1" applyFont="1" applyAlignment="1">
      <alignment horizontal="center"/>
    </xf>
    <xf numFmtId="0" fontId="15" fillId="0" borderId="0" xfId="0" quotePrefix="1" applyFont="1" applyAlignment="1" applyProtection="1">
      <alignment horizontal="left"/>
      <protection locked="0"/>
    </xf>
    <xf numFmtId="37" fontId="11" fillId="0" borderId="0" xfId="0" quotePrefix="1" applyNumberFormat="1" applyFont="1"/>
    <xf numFmtId="42" fontId="15" fillId="0" borderId="10" xfId="0" applyNumberFormat="1" applyFont="1" applyBorder="1" applyAlignment="1">
      <alignment horizontal="center"/>
    </xf>
    <xf numFmtId="3" fontId="11" fillId="0" borderId="0" xfId="0" quotePrefix="1" applyNumberFormat="1" applyFont="1" applyAlignment="1">
      <alignment horizontal="left"/>
    </xf>
    <xf numFmtId="0" fontId="11" fillId="0" borderId="0" xfId="0" applyFont="1" applyAlignment="1">
      <alignment horizontal="left"/>
    </xf>
    <xf numFmtId="41" fontId="23" fillId="0" borderId="0" xfId="3" applyNumberFormat="1"/>
    <xf numFmtId="41" fontId="113" fillId="0" borderId="0" xfId="3" applyNumberFormat="1" applyFont="1"/>
    <xf numFmtId="41" fontId="15" fillId="0" borderId="0" xfId="3" applyNumberFormat="1" applyFont="1"/>
    <xf numFmtId="41" fontId="6" fillId="0" borderId="0" xfId="3" applyNumberFormat="1" applyFont="1"/>
    <xf numFmtId="41" fontId="7" fillId="0" borderId="0" xfId="3" applyNumberFormat="1" applyFont="1"/>
    <xf numFmtId="41" fontId="103" fillId="0" borderId="0" xfId="3" applyNumberFormat="1" applyFont="1"/>
    <xf numFmtId="41" fontId="5" fillId="0" borderId="0" xfId="3" applyNumberFormat="1" applyFont="1"/>
    <xf numFmtId="41" fontId="15" fillId="0" borderId="0" xfId="3" applyNumberFormat="1" applyFont="1" applyAlignment="1">
      <alignment horizontal="right"/>
    </xf>
    <xf numFmtId="41" fontId="9" fillId="0" borderId="0" xfId="3" applyNumberFormat="1" applyFont="1" applyAlignment="1">
      <alignment horizontal="right"/>
    </xf>
    <xf numFmtId="41" fontId="15" fillId="0" borderId="0" xfId="3" quotePrefix="1" applyNumberFormat="1" applyFont="1" applyAlignment="1">
      <alignment horizontal="left"/>
    </xf>
    <xf numFmtId="41" fontId="7" fillId="0" borderId="0" xfId="3" quotePrefix="1" applyNumberFormat="1" applyFont="1" applyAlignment="1">
      <alignment horizontal="center"/>
    </xf>
    <xf numFmtId="41" fontId="7" fillId="0" borderId="0" xfId="3" applyNumberFormat="1" applyFont="1" applyAlignment="1">
      <alignment horizontal="center"/>
    </xf>
    <xf numFmtId="41" fontId="104" fillId="0" borderId="0" xfId="3" applyNumberFormat="1" applyFont="1"/>
    <xf numFmtId="41" fontId="7" fillId="0" borderId="45" xfId="3" applyNumberFormat="1" applyFont="1" applyBorder="1" applyAlignment="1">
      <alignment horizontal="center"/>
    </xf>
    <xf numFmtId="41" fontId="7" fillId="0" borderId="45" xfId="3" quotePrefix="1" applyNumberFormat="1" applyFont="1" applyBorder="1" applyAlignment="1">
      <alignment horizontal="center"/>
    </xf>
    <xf numFmtId="41" fontId="6" fillId="0" borderId="0" xfId="3" applyNumberFormat="1" applyFont="1" applyAlignment="1">
      <alignment horizontal="right"/>
    </xf>
    <xf numFmtId="42" fontId="6" fillId="0" borderId="0" xfId="3" applyNumberFormat="1" applyFont="1" applyAlignment="1">
      <alignment horizontal="center"/>
    </xf>
    <xf numFmtId="41" fontId="6" fillId="0" borderId="0" xfId="3" applyNumberFormat="1" applyFont="1" applyAlignment="1">
      <alignment horizontal="center"/>
    </xf>
    <xf numFmtId="41" fontId="6" fillId="0" borderId="0" xfId="3" quotePrefix="1" applyNumberFormat="1" applyFont="1" applyAlignment="1">
      <alignment horizontal="left"/>
    </xf>
    <xf numFmtId="41" fontId="7" fillId="0" borderId="0" xfId="3" quotePrefix="1" applyNumberFormat="1" applyFont="1" applyAlignment="1">
      <alignment horizontal="left"/>
    </xf>
    <xf numFmtId="41" fontId="7" fillId="0" borderId="8" xfId="3" applyNumberFormat="1" applyFont="1" applyBorder="1"/>
    <xf numFmtId="41" fontId="6" fillId="0" borderId="0" xfId="3" applyNumberFormat="1" applyFont="1" applyAlignment="1">
      <alignment vertical="center"/>
    </xf>
    <xf numFmtId="41" fontId="7" fillId="0" borderId="4" xfId="3" applyNumberFormat="1" applyFont="1" applyBorder="1"/>
    <xf numFmtId="41" fontId="7" fillId="0" borderId="45" xfId="3" applyNumberFormat="1" applyFont="1" applyBorder="1"/>
    <xf numFmtId="41" fontId="7" fillId="0" borderId="0" xfId="3" applyNumberFormat="1" applyFont="1" applyAlignment="1">
      <alignment horizontal="right"/>
    </xf>
    <xf numFmtId="42" fontId="7" fillId="0" borderId="10" xfId="3" applyNumberFormat="1" applyFont="1" applyBorder="1"/>
    <xf numFmtId="42" fontId="104" fillId="0" borderId="10" xfId="3" applyNumberFormat="1" applyFont="1" applyBorder="1"/>
    <xf numFmtId="41" fontId="104" fillId="0" borderId="0" xfId="3" applyNumberFormat="1" applyFont="1" applyAlignment="1">
      <alignment horizontal="right"/>
    </xf>
    <xf numFmtId="41" fontId="7" fillId="0" borderId="0" xfId="3" quotePrefix="1" applyNumberFormat="1" applyFont="1" applyAlignment="1">
      <alignment horizontal="right"/>
    </xf>
    <xf numFmtId="41" fontId="105" fillId="0" borderId="0" xfId="3" quotePrefix="1" applyNumberFormat="1" applyFont="1" applyAlignment="1">
      <alignment horizontal="center"/>
    </xf>
    <xf numFmtId="41" fontId="104" fillId="0" borderId="0" xfId="3" quotePrefix="1" applyNumberFormat="1" applyFont="1" applyAlignment="1">
      <alignment horizontal="center"/>
    </xf>
    <xf numFmtId="41" fontId="6" fillId="0" borderId="0" xfId="3" applyNumberFormat="1" applyFont="1" applyAlignment="1">
      <alignment horizontal="left"/>
    </xf>
    <xf numFmtId="42" fontId="6" fillId="0" borderId="0" xfId="3" applyNumberFormat="1" applyFont="1"/>
    <xf numFmtId="41" fontId="24" fillId="0" borderId="0" xfId="3" applyNumberFormat="1" applyFont="1"/>
    <xf numFmtId="41" fontId="104" fillId="0" borderId="8" xfId="3" applyNumberFormat="1" applyFont="1" applyBorder="1"/>
    <xf numFmtId="41" fontId="7" fillId="0" borderId="0" xfId="3" quotePrefix="1" applyNumberFormat="1" applyFont="1"/>
    <xf numFmtId="41" fontId="104" fillId="0" borderId="4" xfId="3" applyNumberFormat="1" applyFont="1" applyBorder="1"/>
    <xf numFmtId="41" fontId="117" fillId="0" borderId="0" xfId="3" applyNumberFormat="1" applyFont="1"/>
    <xf numFmtId="41" fontId="101" fillId="0" borderId="0" xfId="3" applyNumberFormat="1" applyFont="1"/>
    <xf numFmtId="37" fontId="32" fillId="0" borderId="0" xfId="0" applyNumberFormat="1" applyFont="1"/>
    <xf numFmtId="37" fontId="14" fillId="0" borderId="0" xfId="0" applyNumberFormat="1" applyFont="1" applyAlignment="1">
      <alignment horizontal="right"/>
    </xf>
    <xf numFmtId="37" fontId="7" fillId="0" borderId="1" xfId="0" applyNumberFormat="1" applyFont="1" applyBorder="1" applyAlignment="1">
      <alignment horizontal="right"/>
    </xf>
    <xf numFmtId="3" fontId="104" fillId="0" borderId="0" xfId="0" applyNumberFormat="1" applyFont="1"/>
    <xf numFmtId="3" fontId="103" fillId="0" borderId="0" xfId="0" applyNumberFormat="1" applyFont="1" applyAlignment="1">
      <alignment horizontal="right"/>
    </xf>
    <xf numFmtId="0" fontId="103" fillId="0" borderId="0" xfId="0" quotePrefix="1" applyFont="1" applyAlignment="1">
      <alignment horizontal="left"/>
    </xf>
    <xf numFmtId="37" fontId="103" fillId="0" borderId="0" xfId="0" quotePrefix="1" applyNumberFormat="1" applyFont="1" applyAlignment="1">
      <alignment horizontal="left"/>
    </xf>
    <xf numFmtId="41" fontId="104" fillId="0" borderId="0" xfId="0" applyNumberFormat="1" applyFont="1" applyAlignment="1">
      <alignment horizontal="right"/>
    </xf>
    <xf numFmtId="41" fontId="103" fillId="0" borderId="1" xfId="0" applyNumberFormat="1" applyFont="1" applyBorder="1"/>
    <xf numFmtId="41" fontId="104" fillId="0" borderId="1" xfId="0" applyNumberFormat="1" applyFont="1" applyBorder="1" applyAlignment="1">
      <alignment horizontal="center"/>
    </xf>
    <xf numFmtId="41" fontId="104" fillId="0" borderId="0" xfId="0" applyNumberFormat="1" applyFont="1" applyAlignment="1">
      <alignment horizontal="center"/>
    </xf>
    <xf numFmtId="41" fontId="104" fillId="0" borderId="0" xfId="0" quotePrefix="1" applyNumberFormat="1" applyFont="1" applyAlignment="1">
      <alignment horizontal="right"/>
    </xf>
    <xf numFmtId="37" fontId="104" fillId="0" borderId="0" xfId="0" quotePrefix="1" applyNumberFormat="1" applyFont="1" applyAlignment="1">
      <alignment horizontal="left"/>
    </xf>
    <xf numFmtId="42" fontId="104" fillId="0" borderId="0" xfId="0" applyNumberFormat="1" applyFont="1"/>
    <xf numFmtId="3" fontId="104" fillId="0" borderId="0" xfId="0" applyNumberFormat="1" applyFont="1" applyAlignment="1">
      <alignment horizontal="right"/>
    </xf>
    <xf numFmtId="37" fontId="103" fillId="0" borderId="2" xfId="0" applyNumberFormat="1" applyFont="1" applyBorder="1"/>
    <xf numFmtId="165" fontId="103" fillId="0" borderId="0" xfId="0" applyNumberFormat="1" applyFont="1"/>
    <xf numFmtId="0" fontId="103" fillId="0" borderId="0" xfId="0" applyFont="1" applyAlignment="1">
      <alignment horizontal="left"/>
    </xf>
    <xf numFmtId="164" fontId="6" fillId="0" borderId="0" xfId="0" applyNumberFormat="1" applyFont="1" applyProtection="1">
      <protection locked="0"/>
    </xf>
    <xf numFmtId="164" fontId="6" fillId="0" borderId="0" xfId="0" applyNumberFormat="1" applyFont="1" applyAlignment="1" applyProtection="1">
      <alignment horizontal="right"/>
      <protection locked="0"/>
    </xf>
    <xf numFmtId="164" fontId="6" fillId="0" borderId="0" xfId="0" applyNumberFormat="1" applyFont="1"/>
    <xf numFmtId="165" fontId="14" fillId="0" borderId="0" xfId="0" applyNumberFormat="1" applyFont="1"/>
    <xf numFmtId="165" fontId="14" fillId="0" borderId="0" xfId="0" applyNumberFormat="1" applyFont="1" applyAlignment="1">
      <alignment horizontal="right"/>
    </xf>
    <xf numFmtId="37" fontId="33" fillId="0" borderId="0" xfId="0" applyNumberFormat="1" applyFont="1"/>
    <xf numFmtId="37" fontId="34" fillId="0" borderId="0" xfId="0" applyNumberFormat="1" applyFont="1"/>
    <xf numFmtId="37" fontId="35" fillId="0" borderId="0" xfId="0" applyNumberFormat="1" applyFont="1"/>
    <xf numFmtId="37" fontId="36" fillId="0" borderId="0" xfId="0" applyNumberFormat="1" applyFont="1" applyAlignment="1">
      <alignment horizontal="centerContinuous"/>
    </xf>
    <xf numFmtId="37" fontId="33" fillId="0" borderId="0" xfId="0" quotePrefix="1" applyNumberFormat="1" applyFont="1" applyAlignment="1">
      <alignment horizontal="left"/>
    </xf>
    <xf numFmtId="37" fontId="34" fillId="0" borderId="0" xfId="0" quotePrefix="1" applyNumberFormat="1" applyFont="1" applyAlignment="1">
      <alignment horizontal="left"/>
    </xf>
    <xf numFmtId="37" fontId="10" fillId="0" borderId="0" xfId="0" applyNumberFormat="1" applyFont="1"/>
    <xf numFmtId="37" fontId="20" fillId="0" borderId="0" xfId="0" applyNumberFormat="1" applyFont="1"/>
    <xf numFmtId="37" fontId="14" fillId="0" borderId="2" xfId="0" applyNumberFormat="1" applyFont="1" applyBorder="1"/>
    <xf numFmtId="37" fontId="14" fillId="0" borderId="0" xfId="0" applyNumberFormat="1" applyFont="1" applyAlignment="1">
      <alignment horizontal="fill"/>
    </xf>
    <xf numFmtId="175" fontId="14" fillId="0" borderId="0" xfId="0" applyNumberFormat="1" applyFont="1"/>
    <xf numFmtId="3" fontId="0" fillId="0" borderId="0" xfId="0" applyNumberFormat="1"/>
    <xf numFmtId="0" fontId="7" fillId="0" borderId="0" xfId="0" quotePrefix="1" applyFont="1" applyAlignment="1">
      <alignment horizontal="right"/>
    </xf>
    <xf numFmtId="3" fontId="0" fillId="0" borderId="0" xfId="0" applyNumberFormat="1" applyAlignment="1">
      <alignment horizontal="centerContinuous"/>
    </xf>
    <xf numFmtId="0" fontId="7" fillId="0" borderId="0" xfId="0" applyFont="1" applyAlignment="1">
      <alignment horizontal="centerContinuous"/>
    </xf>
    <xf numFmtId="3" fontId="11" fillId="0" borderId="0" xfId="0" applyNumberFormat="1" applyFont="1" applyAlignment="1">
      <alignment horizontal="centerContinuous"/>
    </xf>
    <xf numFmtId="37" fontId="15" fillId="0" borderId="0" xfId="0" quotePrefix="1" applyNumberFormat="1" applyFont="1" applyAlignment="1">
      <alignment horizontal="center"/>
    </xf>
    <xf numFmtId="3" fontId="15" fillId="0" borderId="1" xfId="0" applyNumberFormat="1" applyFont="1" applyBorder="1" applyAlignment="1">
      <alignment horizontal="centerContinuous"/>
    </xf>
    <xf numFmtId="3" fontId="11" fillId="0" borderId="1" xfId="0" applyNumberFormat="1" applyFont="1" applyBorder="1" applyAlignment="1">
      <alignment horizontal="centerContinuous"/>
    </xf>
    <xf numFmtId="0" fontId="15" fillId="0" borderId="1" xfId="0" applyFont="1" applyBorder="1" applyAlignment="1">
      <alignment horizontal="centerContinuous"/>
    </xf>
    <xf numFmtId="37" fontId="15" fillId="0" borderId="45" xfId="0" applyNumberFormat="1" applyFont="1" applyBorder="1" applyAlignment="1">
      <alignment horizontal="center"/>
    </xf>
    <xf numFmtId="3" fontId="15" fillId="0" borderId="0" xfId="0" quotePrefix="1" applyNumberFormat="1" applyFont="1" applyAlignment="1">
      <alignment horizontal="center"/>
    </xf>
    <xf numFmtId="3" fontId="115" fillId="0" borderId="0" xfId="0" applyNumberFormat="1" applyFont="1"/>
    <xf numFmtId="3" fontId="7" fillId="0" borderId="2" xfId="0" applyNumberFormat="1" applyFont="1" applyBorder="1"/>
    <xf numFmtId="3" fontId="0" fillId="0" borderId="0" xfId="0" quotePrefix="1" applyNumberFormat="1" applyAlignment="1">
      <alignment horizontal="left"/>
    </xf>
    <xf numFmtId="37" fontId="9" fillId="0" borderId="0" xfId="0" applyNumberFormat="1" applyFont="1"/>
    <xf numFmtId="37" fontId="31" fillId="0" borderId="0" xfId="0" applyNumberFormat="1" applyFont="1" applyAlignment="1">
      <alignment horizontal="right"/>
    </xf>
    <xf numFmtId="37" fontId="37" fillId="0" borderId="0" xfId="0" quotePrefix="1" applyNumberFormat="1" applyFont="1" applyAlignment="1">
      <alignment horizontal="left"/>
    </xf>
    <xf numFmtId="37" fontId="38" fillId="0" borderId="0" xfId="0" applyNumberFormat="1" applyFont="1" applyAlignment="1">
      <alignment horizontal="right"/>
    </xf>
    <xf numFmtId="37" fontId="9" fillId="0" borderId="0" xfId="0" quotePrefix="1" applyNumberFormat="1" applyFont="1" applyAlignment="1">
      <alignment horizontal="left"/>
    </xf>
    <xf numFmtId="37" fontId="11" fillId="0" borderId="0" xfId="0" applyNumberFormat="1" applyFont="1" applyAlignment="1">
      <alignment horizontal="centerContinuous"/>
    </xf>
    <xf numFmtId="37" fontId="11" fillId="0" borderId="1" xfId="0" applyNumberFormat="1" applyFont="1" applyBorder="1"/>
    <xf numFmtId="37" fontId="11" fillId="0" borderId="1" xfId="0" applyNumberFormat="1" applyFont="1" applyBorder="1" applyAlignment="1">
      <alignment horizontal="right"/>
    </xf>
    <xf numFmtId="37" fontId="11" fillId="0" borderId="0" xfId="0" quotePrefix="1" applyNumberFormat="1" applyFont="1" applyAlignment="1">
      <alignment horizontal="left"/>
    </xf>
    <xf numFmtId="41" fontId="15" fillId="0" borderId="7" xfId="0" applyNumberFormat="1" applyFont="1" applyBorder="1"/>
    <xf numFmtId="41" fontId="15" fillId="0" borderId="0" xfId="0" applyNumberFormat="1" applyFont="1" applyAlignment="1">
      <alignment horizontal="right"/>
    </xf>
    <xf numFmtId="41" fontId="11" fillId="0" borderId="0" xfId="0" applyNumberFormat="1" applyFont="1" applyAlignment="1">
      <alignment horizontal="right"/>
    </xf>
    <xf numFmtId="41" fontId="15" fillId="0" borderId="4" xfId="0" applyNumberFormat="1" applyFont="1" applyBorder="1"/>
    <xf numFmtId="41" fontId="15" fillId="0" borderId="45" xfId="0" applyNumberFormat="1" applyFont="1" applyBorder="1"/>
    <xf numFmtId="41" fontId="115" fillId="0" borderId="0" xfId="0" applyNumberFormat="1" applyFont="1"/>
    <xf numFmtId="41" fontId="115" fillId="0" borderId="0" xfId="0" applyNumberFormat="1" applyFont="1" applyAlignment="1">
      <alignment horizontal="right"/>
    </xf>
    <xf numFmtId="41" fontId="114" fillId="0" borderId="0" xfId="0" applyNumberFormat="1" applyFont="1" applyAlignment="1">
      <alignment horizontal="right"/>
    </xf>
    <xf numFmtId="42" fontId="15" fillId="0" borderId="0" xfId="0" applyNumberFormat="1" applyFont="1"/>
    <xf numFmtId="42" fontId="15" fillId="0" borderId="47" xfId="0" applyNumberFormat="1" applyFont="1" applyBorder="1"/>
    <xf numFmtId="37" fontId="11" fillId="0" borderId="2" xfId="0" applyNumberFormat="1" applyFont="1" applyBorder="1"/>
    <xf numFmtId="0" fontId="31" fillId="0" borderId="0" xfId="0" quotePrefix="1" applyFont="1" applyAlignment="1">
      <alignment horizontal="left"/>
    </xf>
    <xf numFmtId="41" fontId="116" fillId="0" borderId="1" xfId="0" applyNumberFormat="1" applyFont="1" applyBorder="1"/>
    <xf numFmtId="41" fontId="15" fillId="0" borderId="51" xfId="0" applyNumberFormat="1" applyFont="1" applyBorder="1"/>
    <xf numFmtId="43" fontId="103" fillId="0" borderId="0" xfId="0" applyNumberFormat="1" applyFont="1"/>
    <xf numFmtId="43" fontId="0" fillId="0" borderId="0" xfId="0" applyNumberFormat="1"/>
    <xf numFmtId="37" fontId="102" fillId="0" borderId="2" xfId="0" applyNumberFormat="1" applyFont="1" applyBorder="1"/>
    <xf numFmtId="37" fontId="102" fillId="0" borderId="0" xfId="0" applyNumberFormat="1" applyFont="1"/>
    <xf numFmtId="0" fontId="90" fillId="0" borderId="0" xfId="5506" applyFont="1"/>
    <xf numFmtId="173" fontId="90" fillId="0" borderId="0" xfId="5506" applyNumberFormat="1" applyFont="1"/>
    <xf numFmtId="0" fontId="94" fillId="0" borderId="0" xfId="0" applyFont="1"/>
    <xf numFmtId="167" fontId="94" fillId="0" borderId="0" xfId="0" applyNumberFormat="1" applyFont="1"/>
    <xf numFmtId="173" fontId="94" fillId="0" borderId="0" xfId="0" applyNumberFormat="1" applyFont="1"/>
    <xf numFmtId="0" fontId="94" fillId="0" borderId="51" xfId="0" applyFont="1" applyBorder="1"/>
    <xf numFmtId="173" fontId="94" fillId="0" borderId="51" xfId="0" applyNumberFormat="1" applyFont="1" applyBorder="1"/>
    <xf numFmtId="41" fontId="104" fillId="0" borderId="0" xfId="3" applyNumberFormat="1" applyFont="1" applyAlignment="1">
      <alignment horizontal="center"/>
    </xf>
    <xf numFmtId="41" fontId="104" fillId="0" borderId="45" xfId="3" applyNumberFormat="1" applyFont="1" applyBorder="1" applyAlignment="1">
      <alignment horizontal="center"/>
    </xf>
    <xf numFmtId="3" fontId="7" fillId="0" borderId="45" xfId="0" quotePrefix="1" applyNumberFormat="1" applyFont="1" applyBorder="1" applyAlignment="1">
      <alignment horizontal="center" vertical="center"/>
    </xf>
    <xf numFmtId="0" fontId="7" fillId="0" borderId="0" xfId="0" applyFont="1" applyAlignment="1">
      <alignment horizontal="center" vertical="center"/>
    </xf>
    <xf numFmtId="3" fontId="6" fillId="0" borderId="0" xfId="0" applyNumberFormat="1" applyFont="1" applyAlignment="1">
      <alignment horizontal="centerContinuous" vertical="center"/>
    </xf>
    <xf numFmtId="3" fontId="7" fillId="0" borderId="45" xfId="0" applyNumberFormat="1" applyFont="1" applyBorder="1" applyAlignment="1">
      <alignment horizontal="center" vertical="center"/>
    </xf>
    <xf numFmtId="41" fontId="8" fillId="0" borderId="0" xfId="0" quotePrefix="1" applyNumberFormat="1" applyFont="1" applyAlignment="1">
      <alignment horizontal="right"/>
    </xf>
    <xf numFmtId="42" fontId="116" fillId="0" borderId="10" xfId="3" applyNumberFormat="1" applyFont="1" applyBorder="1"/>
    <xf numFmtId="42" fontId="7" fillId="0" borderId="0" xfId="3" applyNumberFormat="1" applyFont="1"/>
    <xf numFmtId="167" fontId="0" fillId="0" borderId="0" xfId="0" applyNumberFormat="1" applyAlignment="1">
      <alignment horizontal="right"/>
    </xf>
    <xf numFmtId="42" fontId="0" fillId="0" borderId="0" xfId="0" applyNumberFormat="1" applyAlignment="1">
      <alignment horizontal="right"/>
    </xf>
    <xf numFmtId="42" fontId="0" fillId="0" borderId="0" xfId="0" applyNumberFormat="1"/>
    <xf numFmtId="3" fontId="0" fillId="0" borderId="0" xfId="0" applyNumberFormat="1" applyAlignment="1">
      <alignment horizontal="right"/>
    </xf>
    <xf numFmtId="42" fontId="0" fillId="0" borderId="0" xfId="0" applyNumberFormat="1" applyAlignment="1">
      <alignment horizontal="center"/>
    </xf>
    <xf numFmtId="41" fontId="0" fillId="0" borderId="0" xfId="0" applyNumberFormat="1" applyAlignment="1">
      <alignment horizontal="right"/>
    </xf>
    <xf numFmtId="41" fontId="0" fillId="0" borderId="0" xfId="0" applyNumberFormat="1" applyAlignment="1">
      <alignment horizontal="center"/>
    </xf>
    <xf numFmtId="41" fontId="0" fillId="0" borderId="0" xfId="0" quotePrefix="1" applyNumberFormat="1" applyAlignment="1">
      <alignment horizontal="center"/>
    </xf>
    <xf numFmtId="41" fontId="0" fillId="0" borderId="1" xfId="0" applyNumberFormat="1" applyBorder="1"/>
    <xf numFmtId="37" fontId="10" fillId="0" borderId="0" xfId="14" applyNumberFormat="1" applyFont="1" applyAlignment="1">
      <alignment horizontal="center"/>
    </xf>
    <xf numFmtId="169" fontId="8" fillId="0" borderId="0" xfId="0" applyNumberFormat="1" applyFont="1"/>
    <xf numFmtId="37" fontId="10" fillId="0" borderId="45" xfId="14" applyNumberFormat="1" applyFont="1" applyBorder="1" applyAlignment="1">
      <alignment horizontal="center"/>
    </xf>
    <xf numFmtId="42" fontId="6" fillId="0" borderId="0" xfId="0" applyNumberFormat="1" applyFont="1" applyAlignment="1">
      <alignment horizontal="center"/>
    </xf>
    <xf numFmtId="41" fontId="117" fillId="0" borderId="0" xfId="0" applyNumberFormat="1" applyFont="1"/>
    <xf numFmtId="42" fontId="104" fillId="0" borderId="47" xfId="0" applyNumberFormat="1" applyFont="1" applyBorder="1"/>
    <xf numFmtId="42" fontId="6" fillId="0" borderId="0" xfId="14" applyNumberFormat="1" applyFont="1"/>
    <xf numFmtId="179" fontId="119" fillId="0" borderId="0" xfId="0" applyNumberFormat="1" applyFont="1" applyAlignment="1">
      <alignment horizontal="right"/>
    </xf>
    <xf numFmtId="41" fontId="6" fillId="0" borderId="0" xfId="3" quotePrefix="1" applyNumberFormat="1" applyFont="1" applyAlignment="1">
      <alignment horizontal="center"/>
    </xf>
    <xf numFmtId="41" fontId="6" fillId="0" borderId="1" xfId="0" applyNumberFormat="1" applyFont="1" applyBorder="1" applyAlignment="1">
      <alignment horizontal="center"/>
    </xf>
    <xf numFmtId="42" fontId="5" fillId="0" borderId="0" xfId="5" applyNumberFormat="1" applyFont="1"/>
    <xf numFmtId="41" fontId="0" fillId="0" borderId="0" xfId="0" quotePrefix="1" applyNumberFormat="1" applyAlignment="1">
      <alignment horizontal="right"/>
    </xf>
    <xf numFmtId="41" fontId="0" fillId="0" borderId="1" xfId="0" applyNumberFormat="1" applyBorder="1" applyAlignment="1">
      <alignment horizontal="center"/>
    </xf>
    <xf numFmtId="41" fontId="7" fillId="0" borderId="51" xfId="0" applyNumberFormat="1" applyFont="1" applyBorder="1"/>
    <xf numFmtId="173" fontId="94" fillId="0" borderId="36" xfId="0" applyNumberFormat="1" applyFont="1" applyBorder="1"/>
    <xf numFmtId="173" fontId="94" fillId="0" borderId="37" xfId="0" applyNumberFormat="1" applyFont="1" applyBorder="1"/>
    <xf numFmtId="0" fontId="94" fillId="0" borderId="36" xfId="0" applyFont="1" applyBorder="1"/>
    <xf numFmtId="0" fontId="94" fillId="0" borderId="37" xfId="0" applyFont="1" applyBorder="1"/>
    <xf numFmtId="0" fontId="94" fillId="0" borderId="38" xfId="0" applyFont="1" applyBorder="1"/>
    <xf numFmtId="0" fontId="93" fillId="0" borderId="36" xfId="5506" applyFont="1" applyBorder="1"/>
    <xf numFmtId="0" fontId="93" fillId="0" borderId="37" xfId="5506" applyFont="1" applyBorder="1"/>
    <xf numFmtId="0" fontId="93" fillId="0" borderId="38" xfId="5506" applyFont="1" applyBorder="1"/>
    <xf numFmtId="167" fontId="94" fillId="0" borderId="36" xfId="0" applyNumberFormat="1" applyFont="1" applyBorder="1"/>
    <xf numFmtId="167" fontId="94" fillId="0" borderId="37" xfId="0" applyNumberFormat="1" applyFont="1" applyBorder="1"/>
    <xf numFmtId="176" fontId="94" fillId="0" borderId="38" xfId="5507" applyNumberFormat="1" applyFont="1" applyBorder="1" applyAlignment="1"/>
    <xf numFmtId="170" fontId="5" fillId="0" borderId="0" xfId="0" applyNumberFormat="1" applyFont="1"/>
    <xf numFmtId="37" fontId="25" fillId="0" borderId="0" xfId="6" applyNumberFormat="1" applyFont="1" applyAlignment="1">
      <alignment horizontal="center"/>
    </xf>
    <xf numFmtId="37" fontId="7" fillId="0" borderId="45" xfId="6" quotePrefix="1" applyNumberFormat="1" applyFont="1" applyBorder="1" applyAlignment="1">
      <alignment horizontal="center"/>
    </xf>
    <xf numFmtId="37" fontId="7" fillId="0" borderId="0" xfId="0" applyNumberFormat="1" applyFont="1" applyAlignment="1">
      <alignment horizontal="center"/>
    </xf>
    <xf numFmtId="37" fontId="7" fillId="0" borderId="45" xfId="0" quotePrefix="1" applyNumberFormat="1" applyFont="1" applyBorder="1" applyAlignment="1">
      <alignment horizontal="center"/>
    </xf>
    <xf numFmtId="37" fontId="7" fillId="0" borderId="0" xfId="6" quotePrefix="1" applyNumberFormat="1" applyFont="1" applyAlignment="1">
      <alignment horizontal="center"/>
    </xf>
    <xf numFmtId="37" fontId="7" fillId="0" borderId="0" xfId="6" applyNumberFormat="1" applyFont="1" applyAlignment="1">
      <alignment horizontal="center"/>
    </xf>
    <xf numFmtId="173" fontId="90" fillId="0" borderId="36" xfId="0" applyNumberFormat="1" applyFont="1" applyBorder="1"/>
    <xf numFmtId="173" fontId="90" fillId="0" borderId="37" xfId="0" applyNumberFormat="1" applyFont="1" applyBorder="1"/>
    <xf numFmtId="173" fontId="90" fillId="0" borderId="38" xfId="0" applyNumberFormat="1" applyFont="1" applyBorder="1"/>
    <xf numFmtId="0" fontId="94" fillId="0" borderId="36" xfId="5506" applyFont="1" applyBorder="1"/>
    <xf numFmtId="0" fontId="94" fillId="0" borderId="37" xfId="5506" applyFont="1" applyBorder="1"/>
    <xf numFmtId="0" fontId="94" fillId="0" borderId="38" xfId="5506" applyFont="1" applyBorder="1"/>
    <xf numFmtId="0" fontId="94" fillId="0" borderId="39" xfId="5506" applyFont="1" applyBorder="1"/>
    <xf numFmtId="173" fontId="94" fillId="0" borderId="39" xfId="5506" applyNumberFormat="1" applyFont="1" applyBorder="1"/>
    <xf numFmtId="173" fontId="94" fillId="0" borderId="36" xfId="5506" applyNumberFormat="1" applyFont="1" applyBorder="1"/>
    <xf numFmtId="173" fontId="94" fillId="0" borderId="37" xfId="5506" applyNumberFormat="1" applyFont="1" applyBorder="1"/>
    <xf numFmtId="173" fontId="94" fillId="0" borderId="38" xfId="5506" applyNumberFormat="1" applyFont="1" applyBorder="1"/>
    <xf numFmtId="0" fontId="94" fillId="0" borderId="36" xfId="5506" applyFont="1" applyBorder="1" applyAlignment="1">
      <alignment horizontal="left"/>
    </xf>
    <xf numFmtId="0" fontId="94" fillId="0" borderId="37" xfId="5506" applyFont="1" applyBorder="1" applyAlignment="1">
      <alignment horizontal="left"/>
    </xf>
    <xf numFmtId="0" fontId="94" fillId="0" borderId="38" xfId="5506" applyFont="1" applyBorder="1" applyAlignment="1">
      <alignment horizontal="left"/>
    </xf>
    <xf numFmtId="0" fontId="93" fillId="0" borderId="36" xfId="5506" applyFont="1" applyBorder="1"/>
    <xf numFmtId="0" fontId="93" fillId="0" borderId="37" xfId="5506" applyFont="1" applyBorder="1"/>
    <xf numFmtId="0" fontId="93" fillId="0" borderId="38" xfId="5506" applyFont="1" applyBorder="1"/>
    <xf numFmtId="173" fontId="94" fillId="0" borderId="36" xfId="0" applyNumberFormat="1" applyFont="1" applyBorder="1"/>
    <xf numFmtId="173" fontId="94" fillId="0" borderId="37" xfId="0" applyNumberFormat="1" applyFont="1" applyBorder="1"/>
    <xf numFmtId="173" fontId="94" fillId="0" borderId="38" xfId="0" applyNumberFormat="1" applyFont="1" applyBorder="1"/>
    <xf numFmtId="167" fontId="93" fillId="0" borderId="36" xfId="5506" applyNumberFormat="1" applyFont="1" applyBorder="1"/>
    <xf numFmtId="167" fontId="93" fillId="0" borderId="37" xfId="5506" applyNumberFormat="1" applyFont="1" applyBorder="1"/>
    <xf numFmtId="167" fontId="93" fillId="0" borderId="38" xfId="5506" applyNumberFormat="1" applyFont="1" applyBorder="1"/>
    <xf numFmtId="173" fontId="94" fillId="0" borderId="36" xfId="5506" applyNumberFormat="1" applyFont="1" applyBorder="1" applyAlignment="1">
      <alignment horizontal="center"/>
    </xf>
    <xf numFmtId="173" fontId="94" fillId="0" borderId="37" xfId="5506" applyNumberFormat="1" applyFont="1" applyBorder="1" applyAlignment="1">
      <alignment horizontal="center"/>
    </xf>
    <xf numFmtId="173" fontId="94" fillId="0" borderId="38" xfId="5506" applyNumberFormat="1" applyFont="1" applyBorder="1" applyAlignment="1">
      <alignment horizontal="center"/>
    </xf>
    <xf numFmtId="0" fontId="94" fillId="0" borderId="0" xfId="5506" applyFont="1" applyAlignment="1">
      <alignment horizontal="left"/>
    </xf>
    <xf numFmtId="0" fontId="94" fillId="0" borderId="0" xfId="5506" applyFont="1"/>
    <xf numFmtId="173" fontId="94" fillId="0" borderId="0" xfId="5506" applyNumberFormat="1" applyFont="1"/>
    <xf numFmtId="0" fontId="90" fillId="0" borderId="36" xfId="0" applyFont="1" applyBorder="1"/>
    <xf numFmtId="0" fontId="90" fillId="0" borderId="37" xfId="0" applyFont="1" applyBorder="1"/>
    <xf numFmtId="0" fontId="90" fillId="0" borderId="38" xfId="0" applyFont="1" applyBorder="1"/>
    <xf numFmtId="0" fontId="94" fillId="0" borderId="36" xfId="0" applyFont="1" applyBorder="1"/>
    <xf numFmtId="0" fontId="94" fillId="0" borderId="37" xfId="0" applyFont="1" applyBorder="1"/>
    <xf numFmtId="0" fontId="94" fillId="0" borderId="38" xfId="0" applyFont="1" applyBorder="1"/>
    <xf numFmtId="0" fontId="93" fillId="0" borderId="39" xfId="5506" applyFont="1" applyBorder="1"/>
    <xf numFmtId="0" fontId="94" fillId="0" borderId="40" xfId="5506" applyFont="1" applyBorder="1"/>
    <xf numFmtId="0" fontId="94" fillId="0" borderId="41" xfId="5506" applyFont="1" applyBorder="1"/>
    <xf numFmtId="0" fontId="94" fillId="0" borderId="42" xfId="5506" applyFont="1" applyBorder="1"/>
    <xf numFmtId="0" fontId="93" fillId="0" borderId="46" xfId="5506" applyFont="1" applyBorder="1" applyAlignment="1">
      <alignment vertical="center"/>
    </xf>
    <xf numFmtId="0" fontId="93" fillId="0" borderId="48" xfId="5506" applyFont="1" applyBorder="1" applyAlignment="1">
      <alignment vertical="center"/>
    </xf>
    <xf numFmtId="173" fontId="94" fillId="0" borderId="36" xfId="5506" quotePrefix="1" applyNumberFormat="1" applyFont="1" applyBorder="1"/>
    <xf numFmtId="0" fontId="94" fillId="0" borderId="49" xfId="5506" applyFont="1" applyBorder="1"/>
    <xf numFmtId="0" fontId="94" fillId="0" borderId="45" xfId="5506" applyFont="1" applyBorder="1"/>
    <xf numFmtId="0" fontId="94" fillId="0" borderId="50" xfId="5506" applyFont="1" applyBorder="1"/>
    <xf numFmtId="167" fontId="94" fillId="0" borderId="36" xfId="0" applyNumberFormat="1" applyFont="1" applyBorder="1"/>
    <xf numFmtId="167" fontId="94" fillId="0" borderId="37" xfId="0" applyNumberFormat="1" applyFont="1" applyBorder="1"/>
    <xf numFmtId="167" fontId="94" fillId="0" borderId="38" xfId="0" applyNumberFormat="1" applyFont="1" applyBorder="1"/>
    <xf numFmtId="173" fontId="93" fillId="0" borderId="40" xfId="5506" applyNumberFormat="1" applyFont="1" applyBorder="1" applyAlignment="1">
      <alignment horizontal="center" vertical="center" wrapText="1"/>
    </xf>
    <xf numFmtId="173" fontId="93" fillId="0" borderId="42" xfId="5506" applyNumberFormat="1" applyFont="1" applyBorder="1" applyAlignment="1">
      <alignment horizontal="center" vertical="center" wrapText="1"/>
    </xf>
    <xf numFmtId="173" fontId="93" fillId="0" borderId="43" xfId="5506" applyNumberFormat="1" applyFont="1" applyBorder="1" applyAlignment="1">
      <alignment horizontal="center" vertical="center" wrapText="1"/>
    </xf>
    <xf numFmtId="173" fontId="93" fillId="0" borderId="30" xfId="5506" applyNumberFormat="1" applyFont="1" applyBorder="1" applyAlignment="1">
      <alignment horizontal="center" vertical="center" wrapText="1"/>
    </xf>
    <xf numFmtId="173" fontId="93" fillId="0" borderId="49" xfId="5506" applyNumberFormat="1" applyFont="1" applyBorder="1" applyAlignment="1">
      <alignment horizontal="center" vertical="center" wrapText="1"/>
    </xf>
    <xf numFmtId="173" fontId="93" fillId="0" borderId="50" xfId="5506" applyNumberFormat="1" applyFont="1" applyBorder="1" applyAlignment="1">
      <alignment horizontal="center" vertical="center" wrapText="1"/>
    </xf>
    <xf numFmtId="10" fontId="93" fillId="0" borderId="36" xfId="5506" applyNumberFormat="1" applyFont="1" applyBorder="1"/>
    <xf numFmtId="10" fontId="93" fillId="0" borderId="38" xfId="5506" applyNumberFormat="1" applyFont="1" applyBorder="1"/>
    <xf numFmtId="167" fontId="94" fillId="0" borderId="36" xfId="5506" applyNumberFormat="1" applyFont="1" applyBorder="1"/>
    <xf numFmtId="167" fontId="94" fillId="0" borderId="38" xfId="5506" applyNumberFormat="1" applyFont="1" applyBorder="1"/>
    <xf numFmtId="0" fontId="93" fillId="0" borderId="40" xfId="5506" applyFont="1" applyBorder="1" applyAlignment="1">
      <alignment vertical="center"/>
    </xf>
    <xf numFmtId="0" fontId="93" fillId="0" borderId="41" xfId="5506" applyFont="1" applyBorder="1" applyAlignment="1">
      <alignment vertical="center"/>
    </xf>
    <xf numFmtId="0" fontId="93" fillId="0" borderId="42" xfId="5506" applyFont="1" applyBorder="1" applyAlignment="1">
      <alignment vertical="center"/>
    </xf>
    <xf numFmtId="0" fontId="93" fillId="0" borderId="43" xfId="5506" applyFont="1" applyBorder="1" applyAlignment="1">
      <alignment vertical="center"/>
    </xf>
    <xf numFmtId="0" fontId="93" fillId="0" borderId="0" xfId="5506" applyFont="1" applyAlignment="1">
      <alignment vertical="center"/>
    </xf>
    <xf numFmtId="0" fontId="93" fillId="0" borderId="30" xfId="5506" applyFont="1" applyBorder="1" applyAlignment="1">
      <alignment vertical="center"/>
    </xf>
    <xf numFmtId="0" fontId="93" fillId="0" borderId="49" xfId="5506" applyFont="1" applyBorder="1" applyAlignment="1">
      <alignment vertical="center"/>
    </xf>
    <xf numFmtId="0" fontId="93" fillId="0" borderId="45" xfId="5506" applyFont="1" applyBorder="1" applyAlignment="1">
      <alignment vertical="center"/>
    </xf>
    <xf numFmtId="0" fontId="93" fillId="0" borderId="50" xfId="5506" applyFont="1" applyBorder="1" applyAlignment="1">
      <alignment vertical="center"/>
    </xf>
    <xf numFmtId="0" fontId="93" fillId="0" borderId="40" xfId="5506" applyFont="1" applyBorder="1" applyAlignment="1">
      <alignment horizontal="center" vertical="center"/>
    </xf>
    <xf numFmtId="0" fontId="93" fillId="0" borderId="42" xfId="5506" applyFont="1" applyBorder="1" applyAlignment="1">
      <alignment horizontal="center" vertical="center"/>
    </xf>
    <xf numFmtId="0" fontId="93" fillId="0" borderId="43" xfId="5506" applyFont="1" applyBorder="1" applyAlignment="1">
      <alignment horizontal="center" vertical="center"/>
    </xf>
    <xf numFmtId="0" fontId="93" fillId="0" borderId="30" xfId="5506" applyFont="1" applyBorder="1" applyAlignment="1">
      <alignment horizontal="center" vertical="center"/>
    </xf>
    <xf numFmtId="0" fontId="93" fillId="0" borderId="49" xfId="5506" applyFont="1" applyBorder="1" applyAlignment="1">
      <alignment horizontal="center" vertical="center"/>
    </xf>
    <xf numFmtId="0" fontId="93" fillId="0" borderId="50" xfId="5506" applyFont="1" applyBorder="1" applyAlignment="1">
      <alignment horizontal="center" vertical="center"/>
    </xf>
    <xf numFmtId="10" fontId="94" fillId="0" borderId="36" xfId="5506" applyNumberFormat="1" applyFont="1" applyBorder="1"/>
    <xf numFmtId="10" fontId="94" fillId="0" borderId="38" xfId="5506" applyNumberFormat="1" applyFont="1" applyBorder="1"/>
    <xf numFmtId="176" fontId="94" fillId="0" borderId="36" xfId="5506" applyNumberFormat="1" applyFont="1" applyBorder="1"/>
    <xf numFmtId="176" fontId="94" fillId="0" borderId="38" xfId="5506" applyNumberFormat="1" applyFont="1" applyBorder="1"/>
    <xf numFmtId="0" fontId="90" fillId="0" borderId="36" xfId="0" applyFont="1" applyBorder="1" applyAlignment="1">
      <alignment horizontal="left"/>
    </xf>
    <xf numFmtId="0" fontId="90" fillId="0" borderId="37" xfId="0" applyFont="1" applyBorder="1" applyAlignment="1">
      <alignment horizontal="left"/>
    </xf>
    <xf numFmtId="0" fontId="90" fillId="0" borderId="38" xfId="0" applyFont="1" applyBorder="1" applyAlignment="1">
      <alignment horizontal="left"/>
    </xf>
    <xf numFmtId="0" fontId="108" fillId="0" borderId="0" xfId="5506" applyFont="1"/>
    <xf numFmtId="173" fontId="90" fillId="0" borderId="0" xfId="5506" applyNumberFormat="1" applyFont="1"/>
    <xf numFmtId="167" fontId="108" fillId="0" borderId="0" xfId="5506" applyNumberFormat="1" applyFont="1"/>
    <xf numFmtId="0" fontId="90" fillId="0" borderId="0" xfId="5506" applyFont="1"/>
    <xf numFmtId="167" fontId="90" fillId="0" borderId="0" xfId="5506" applyNumberFormat="1" applyFont="1"/>
    <xf numFmtId="173" fontId="94" fillId="0" borderId="40" xfId="5506" applyNumberFormat="1" applyFont="1" applyBorder="1"/>
    <xf numFmtId="173" fontId="94" fillId="0" borderId="41" xfId="5506" applyNumberFormat="1" applyFont="1" applyBorder="1"/>
    <xf numFmtId="173" fontId="94" fillId="0" borderId="42" xfId="5506" applyNumberFormat="1" applyFont="1" applyBorder="1"/>
    <xf numFmtId="167" fontId="94" fillId="0" borderId="39" xfId="5506" applyNumberFormat="1" applyFont="1" applyBorder="1"/>
    <xf numFmtId="167" fontId="93" fillId="0" borderId="39" xfId="5506" applyNumberFormat="1" applyFont="1" applyBorder="1"/>
    <xf numFmtId="167" fontId="94" fillId="0" borderId="37" xfId="5506" applyNumberFormat="1" applyFont="1" applyBorder="1"/>
    <xf numFmtId="173" fontId="93" fillId="0" borderId="46" xfId="5506" applyNumberFormat="1" applyFont="1" applyBorder="1" applyAlignment="1">
      <alignment horizontal="center" vertical="center"/>
    </xf>
    <xf numFmtId="173" fontId="93" fillId="0" borderId="48" xfId="5506" applyNumberFormat="1" applyFont="1" applyBorder="1" applyAlignment="1">
      <alignment horizontal="center" vertical="center"/>
    </xf>
    <xf numFmtId="0" fontId="96" fillId="0" borderId="0" xfId="5506" applyFont="1" applyAlignment="1">
      <alignment horizontal="right"/>
    </xf>
    <xf numFmtId="0" fontId="6" fillId="0" borderId="0" xfId="5" quotePrefix="1" applyAlignment="1">
      <alignment horizontal="left" wrapText="1"/>
    </xf>
    <xf numFmtId="0" fontId="7" fillId="0" borderId="44" xfId="0" applyFont="1" applyBorder="1" applyAlignment="1">
      <alignment horizontal="center"/>
    </xf>
    <xf numFmtId="3" fontId="7" fillId="0" borderId="0" xfId="0" quotePrefix="1" applyNumberFormat="1" applyFont="1" applyAlignment="1">
      <alignment horizontal="center" vertical="center"/>
    </xf>
    <xf numFmtId="0" fontId="6" fillId="0" borderId="0" xfId="0" applyFont="1" applyAlignment="1">
      <alignment horizontal="center" vertical="center"/>
    </xf>
    <xf numFmtId="3" fontId="7" fillId="0" borderId="45" xfId="0" quotePrefix="1" applyNumberFormat="1" applyFont="1" applyBorder="1" applyAlignment="1">
      <alignment horizontal="center" vertical="center"/>
    </xf>
    <xf numFmtId="0" fontId="6" fillId="0" borderId="45" xfId="0" applyFont="1" applyBorder="1" applyAlignment="1">
      <alignment horizontal="center" vertical="center"/>
    </xf>
    <xf numFmtId="3" fontId="7" fillId="0" borderId="0" xfId="0" quotePrefix="1" applyNumberFormat="1" applyFont="1" applyAlignment="1">
      <alignment horizontal="center"/>
    </xf>
    <xf numFmtId="0" fontId="6" fillId="0" borderId="0" xfId="0" applyFont="1" applyAlignment="1">
      <alignment horizontal="center"/>
    </xf>
    <xf numFmtId="3" fontId="7" fillId="0" borderId="45" xfId="0" quotePrefix="1" applyNumberFormat="1" applyFont="1" applyBorder="1" applyAlignment="1">
      <alignment horizontal="center"/>
    </xf>
    <xf numFmtId="0" fontId="6" fillId="0" borderId="45" xfId="0" applyFont="1" applyBorder="1" applyAlignment="1">
      <alignment horizontal="center"/>
    </xf>
    <xf numFmtId="41" fontId="7" fillId="0" borderId="44" xfId="3" applyNumberFormat="1" applyFont="1" applyBorder="1" applyAlignment="1">
      <alignment horizontal="center"/>
    </xf>
    <xf numFmtId="41" fontId="23" fillId="0" borderId="44" xfId="3" applyNumberFormat="1" applyBorder="1"/>
    <xf numFmtId="37" fontId="7" fillId="0" borderId="44" xfId="0" applyNumberFormat="1" applyFont="1" applyBorder="1" applyAlignment="1">
      <alignment horizontal="center"/>
    </xf>
    <xf numFmtId="37" fontId="10" fillId="0" borderId="51" xfId="14" applyNumberFormat="1" applyFont="1" applyBorder="1" applyAlignment="1">
      <alignment horizontal="center"/>
    </xf>
  </cellXfs>
  <cellStyles count="9028">
    <cellStyle name="20% - Accent1 10" xfId="35" xr:uid="{00000000-0005-0000-0000-000000000000}"/>
    <cellStyle name="20% - Accent1 10 2" xfId="36" xr:uid="{00000000-0005-0000-0000-000001000000}"/>
    <cellStyle name="20% - Accent1 10 2 2" xfId="37" xr:uid="{00000000-0005-0000-0000-000002000000}"/>
    <cellStyle name="20% - Accent1 10 2 2 2" xfId="1064" xr:uid="{00000000-0005-0000-0000-000003000000}"/>
    <cellStyle name="20% - Accent1 10 2 2 2 2" xfId="4593" xr:uid="{00000000-0005-0000-0000-000004000000}"/>
    <cellStyle name="20% - Accent1 10 2 2 2 2 2" xfId="8153" xr:uid="{3BEA2A5C-E763-49C0-A5B9-5C229E4D534B}"/>
    <cellStyle name="20% - Accent1 10 2 2 2 3" xfId="6396" xr:uid="{EB7B661A-94C8-4EBA-B58A-34BA7EC2C68F}"/>
    <cellStyle name="20% - Accent1 10 2 2 2_Exh G" xfId="1952" xr:uid="{00000000-0005-0000-0000-000005000000}"/>
    <cellStyle name="20% - Accent1 10 2 2 3" xfId="3714" xr:uid="{00000000-0005-0000-0000-000006000000}"/>
    <cellStyle name="20% - Accent1 10 2 2 3 2" xfId="7275" xr:uid="{15F4F92F-E423-4870-B02F-378E8F73B3BA}"/>
    <cellStyle name="20% - Accent1 10 2 2 4" xfId="5517" xr:uid="{E54B94FE-2982-474A-9D6F-F5D6CCBC08DC}"/>
    <cellStyle name="20% - Accent1 10 2 2_Exh G" xfId="1951" xr:uid="{00000000-0005-0000-0000-000007000000}"/>
    <cellStyle name="20% - Accent1 10 2 3" xfId="1063" xr:uid="{00000000-0005-0000-0000-000008000000}"/>
    <cellStyle name="20% - Accent1 10 2 3 2" xfId="4592" xr:uid="{00000000-0005-0000-0000-000009000000}"/>
    <cellStyle name="20% - Accent1 10 2 3 2 2" xfId="8152" xr:uid="{77525335-30BD-43C3-8C0F-0E29A69B1350}"/>
    <cellStyle name="20% - Accent1 10 2 3 3" xfId="6395" xr:uid="{BAC173F6-D40D-4C77-9139-9B2244D2BCFE}"/>
    <cellStyle name="20% - Accent1 10 2 3_Exh G" xfId="1953" xr:uid="{00000000-0005-0000-0000-00000A000000}"/>
    <cellStyle name="20% - Accent1 10 2 4" xfId="3713" xr:uid="{00000000-0005-0000-0000-00000B000000}"/>
    <cellStyle name="20% - Accent1 10 2 4 2" xfId="7274" xr:uid="{7D82C1C8-15D7-4827-B541-66D486B2C4CD}"/>
    <cellStyle name="20% - Accent1 10 2 5" xfId="5516" xr:uid="{3679F60F-0F27-4AA0-9050-E1949B8E5481}"/>
    <cellStyle name="20% - Accent1 10 2_Exh G" xfId="1950" xr:uid="{00000000-0005-0000-0000-00000C000000}"/>
    <cellStyle name="20% - Accent1 10 3" xfId="38" xr:uid="{00000000-0005-0000-0000-00000D000000}"/>
    <cellStyle name="20% - Accent1 10 3 2" xfId="1065" xr:uid="{00000000-0005-0000-0000-00000E000000}"/>
    <cellStyle name="20% - Accent1 10 3 2 2" xfId="4594" xr:uid="{00000000-0005-0000-0000-00000F000000}"/>
    <cellStyle name="20% - Accent1 10 3 2 2 2" xfId="8154" xr:uid="{FE8B924A-CBD1-4FC9-ACDF-4CF924F20C12}"/>
    <cellStyle name="20% - Accent1 10 3 2 3" xfId="6397" xr:uid="{7B5FE249-EC51-4BDF-B913-A522F5059D07}"/>
    <cellStyle name="20% - Accent1 10 3 2_Exh G" xfId="1955" xr:uid="{00000000-0005-0000-0000-000010000000}"/>
    <cellStyle name="20% - Accent1 10 3 3" xfId="3715" xr:uid="{00000000-0005-0000-0000-000011000000}"/>
    <cellStyle name="20% - Accent1 10 3 3 2" xfId="7276" xr:uid="{7497871D-723C-4122-A612-49D4CC2BC22E}"/>
    <cellStyle name="20% - Accent1 10 3 4" xfId="5518" xr:uid="{E6342A9F-8A3A-480F-A62B-FD901EE458E2}"/>
    <cellStyle name="20% - Accent1 10 3_Exh G" xfId="1954" xr:uid="{00000000-0005-0000-0000-000012000000}"/>
    <cellStyle name="20% - Accent1 10 4" xfId="872" xr:uid="{00000000-0005-0000-0000-000013000000}"/>
    <cellStyle name="20% - Accent1 10 5" xfId="1062" xr:uid="{00000000-0005-0000-0000-000014000000}"/>
    <cellStyle name="20% - Accent1 10 5 2" xfId="4591" xr:uid="{00000000-0005-0000-0000-000015000000}"/>
    <cellStyle name="20% - Accent1 10 5 2 2" xfId="8151" xr:uid="{CE6744B5-76BD-4D58-AFF8-35D2081FFD11}"/>
    <cellStyle name="20% - Accent1 10 5 3" xfId="6394" xr:uid="{789C64F3-DFE8-4BC9-9D2A-C1301B42F8D8}"/>
    <cellStyle name="20% - Accent1 10 5_Exh G" xfId="1956" xr:uid="{00000000-0005-0000-0000-000016000000}"/>
    <cellStyle name="20% - Accent1 10 6" xfId="3712" xr:uid="{00000000-0005-0000-0000-000017000000}"/>
    <cellStyle name="20% - Accent1 10 6 2" xfId="7273" xr:uid="{39075E0E-E401-4FAA-86A2-DEC28355F917}"/>
    <cellStyle name="20% - Accent1 10 7" xfId="5515" xr:uid="{6A999F3F-276A-4F10-9C5B-06A73B43A5FB}"/>
    <cellStyle name="20% - Accent1 10_Exh G" xfId="1949" xr:uid="{00000000-0005-0000-0000-000018000000}"/>
    <cellStyle name="20% - Accent1 11" xfId="39" xr:uid="{00000000-0005-0000-0000-000019000000}"/>
    <cellStyle name="20% - Accent1 11 2" xfId="40" xr:uid="{00000000-0005-0000-0000-00001A000000}"/>
    <cellStyle name="20% - Accent1 11 2 2" xfId="41" xr:uid="{00000000-0005-0000-0000-00001B000000}"/>
    <cellStyle name="20% - Accent1 11 2 2 2" xfId="1068" xr:uid="{00000000-0005-0000-0000-00001C000000}"/>
    <cellStyle name="20% - Accent1 11 2 2 2 2" xfId="4597" xr:uid="{00000000-0005-0000-0000-00001D000000}"/>
    <cellStyle name="20% - Accent1 11 2 2 2 2 2" xfId="8157" xr:uid="{C023BB41-DAB9-4A8B-B046-7990491284E6}"/>
    <cellStyle name="20% - Accent1 11 2 2 2 3" xfId="6400" xr:uid="{B1D6F485-263B-47B3-9561-C92CF1D56593}"/>
    <cellStyle name="20% - Accent1 11 2 2 2_Exh G" xfId="1960" xr:uid="{00000000-0005-0000-0000-00001E000000}"/>
    <cellStyle name="20% - Accent1 11 2 2 3" xfId="3718" xr:uid="{00000000-0005-0000-0000-00001F000000}"/>
    <cellStyle name="20% - Accent1 11 2 2 3 2" xfId="7279" xr:uid="{7758CF7A-C7B3-4976-9B49-C9DDC7F71C04}"/>
    <cellStyle name="20% - Accent1 11 2 2 4" xfId="5521" xr:uid="{CB805790-99CD-44BE-BB3C-F8728DB0BB0C}"/>
    <cellStyle name="20% - Accent1 11 2 2_Exh G" xfId="1959" xr:uid="{00000000-0005-0000-0000-000020000000}"/>
    <cellStyle name="20% - Accent1 11 2 3" xfId="1067" xr:uid="{00000000-0005-0000-0000-000021000000}"/>
    <cellStyle name="20% - Accent1 11 2 3 2" xfId="4596" xr:uid="{00000000-0005-0000-0000-000022000000}"/>
    <cellStyle name="20% - Accent1 11 2 3 2 2" xfId="8156" xr:uid="{12A01749-7C32-4011-9B4C-457266364AEE}"/>
    <cellStyle name="20% - Accent1 11 2 3 3" xfId="6399" xr:uid="{DE64B7C1-02F5-41EF-A3F4-EB2D38A5BB69}"/>
    <cellStyle name="20% - Accent1 11 2 3_Exh G" xfId="1961" xr:uid="{00000000-0005-0000-0000-000023000000}"/>
    <cellStyle name="20% - Accent1 11 2 4" xfId="3717" xr:uid="{00000000-0005-0000-0000-000024000000}"/>
    <cellStyle name="20% - Accent1 11 2 4 2" xfId="7278" xr:uid="{D4363DEF-F929-4A78-885A-1C7B95CB1BDA}"/>
    <cellStyle name="20% - Accent1 11 2 5" xfId="5520" xr:uid="{0C376A72-6443-45D7-B85F-6F4C1D1B0E88}"/>
    <cellStyle name="20% - Accent1 11 2_Exh G" xfId="1958" xr:uid="{00000000-0005-0000-0000-000025000000}"/>
    <cellStyle name="20% - Accent1 11 3" xfId="42" xr:uid="{00000000-0005-0000-0000-000026000000}"/>
    <cellStyle name="20% - Accent1 11 3 2" xfId="1069" xr:uid="{00000000-0005-0000-0000-000027000000}"/>
    <cellStyle name="20% - Accent1 11 3 2 2" xfId="4598" xr:uid="{00000000-0005-0000-0000-000028000000}"/>
    <cellStyle name="20% - Accent1 11 3 2 2 2" xfId="8158" xr:uid="{EFB82C90-B77E-441B-9A1F-2F419B8E14DE}"/>
    <cellStyle name="20% - Accent1 11 3 2 3" xfId="6401" xr:uid="{EBB40876-A0A7-4823-8CD5-69A6D4F312AC}"/>
    <cellStyle name="20% - Accent1 11 3 2_Exh G" xfId="1963" xr:uid="{00000000-0005-0000-0000-000029000000}"/>
    <cellStyle name="20% - Accent1 11 3 3" xfId="3719" xr:uid="{00000000-0005-0000-0000-00002A000000}"/>
    <cellStyle name="20% - Accent1 11 3 3 2" xfId="7280" xr:uid="{139084D6-B407-4854-85AB-E6C76495A468}"/>
    <cellStyle name="20% - Accent1 11 3 4" xfId="5522" xr:uid="{BA385EB5-D66F-4E38-9950-8A787834D0C8}"/>
    <cellStyle name="20% - Accent1 11 3_Exh G" xfId="1962" xr:uid="{00000000-0005-0000-0000-00002B000000}"/>
    <cellStyle name="20% - Accent1 11 4" xfId="1066" xr:uid="{00000000-0005-0000-0000-00002C000000}"/>
    <cellStyle name="20% - Accent1 11 4 2" xfId="4595" xr:uid="{00000000-0005-0000-0000-00002D000000}"/>
    <cellStyle name="20% - Accent1 11 4 2 2" xfId="8155" xr:uid="{5E9927C7-EC8C-42A1-8F61-3F0CBEF55C71}"/>
    <cellStyle name="20% - Accent1 11 4 3" xfId="6398" xr:uid="{E65A6B0D-E44C-4E7F-A430-23EB115C8C81}"/>
    <cellStyle name="20% - Accent1 11 4_Exh G" xfId="1964" xr:uid="{00000000-0005-0000-0000-00002E000000}"/>
    <cellStyle name="20% - Accent1 11 5" xfId="3716" xr:uid="{00000000-0005-0000-0000-00002F000000}"/>
    <cellStyle name="20% - Accent1 11 5 2" xfId="7277" xr:uid="{44834D45-035B-42F7-9D48-3AF70712F2A0}"/>
    <cellStyle name="20% - Accent1 11 6" xfId="5519" xr:uid="{81CB2B41-7C7C-40C5-9BE5-FB5482DF03C2}"/>
    <cellStyle name="20% - Accent1 11_Exh G" xfId="1957" xr:uid="{00000000-0005-0000-0000-000030000000}"/>
    <cellStyle name="20% - Accent1 12" xfId="43" xr:uid="{00000000-0005-0000-0000-000031000000}"/>
    <cellStyle name="20% - Accent1 12 2" xfId="44" xr:uid="{00000000-0005-0000-0000-000032000000}"/>
    <cellStyle name="20% - Accent1 12 2 2" xfId="45" xr:uid="{00000000-0005-0000-0000-000033000000}"/>
    <cellStyle name="20% - Accent1 12 2 2 2" xfId="1072" xr:uid="{00000000-0005-0000-0000-000034000000}"/>
    <cellStyle name="20% - Accent1 12 2 2 2 2" xfId="4601" xr:uid="{00000000-0005-0000-0000-000035000000}"/>
    <cellStyle name="20% - Accent1 12 2 2 2 2 2" xfId="8161" xr:uid="{DA3BA882-05F0-4B90-8F02-CDCC1A41EE36}"/>
    <cellStyle name="20% - Accent1 12 2 2 2 3" xfId="6404" xr:uid="{53BCB038-E512-425A-A528-9CF1B46EAE67}"/>
    <cellStyle name="20% - Accent1 12 2 2 2_Exh G" xfId="1968" xr:uid="{00000000-0005-0000-0000-000036000000}"/>
    <cellStyle name="20% - Accent1 12 2 2 3" xfId="3722" xr:uid="{00000000-0005-0000-0000-000037000000}"/>
    <cellStyle name="20% - Accent1 12 2 2 3 2" xfId="7283" xr:uid="{BA5E8586-C890-4917-B23C-B0A770EF94CF}"/>
    <cellStyle name="20% - Accent1 12 2 2 4" xfId="5525" xr:uid="{F9F82899-758E-4C16-91A3-14FE81E0B450}"/>
    <cellStyle name="20% - Accent1 12 2 2_Exh G" xfId="1967" xr:uid="{00000000-0005-0000-0000-000038000000}"/>
    <cellStyle name="20% - Accent1 12 2 3" xfId="1071" xr:uid="{00000000-0005-0000-0000-000039000000}"/>
    <cellStyle name="20% - Accent1 12 2 3 2" xfId="4600" xr:uid="{00000000-0005-0000-0000-00003A000000}"/>
    <cellStyle name="20% - Accent1 12 2 3 2 2" xfId="8160" xr:uid="{1EACFF66-C061-47A2-A768-BAEC95DA4188}"/>
    <cellStyle name="20% - Accent1 12 2 3 3" xfId="6403" xr:uid="{3052DB01-E21D-49C3-837E-F5BBC0519E64}"/>
    <cellStyle name="20% - Accent1 12 2 3_Exh G" xfId="1969" xr:uid="{00000000-0005-0000-0000-00003B000000}"/>
    <cellStyle name="20% - Accent1 12 2 4" xfId="3721" xr:uid="{00000000-0005-0000-0000-00003C000000}"/>
    <cellStyle name="20% - Accent1 12 2 4 2" xfId="7282" xr:uid="{324D6023-3C61-4924-BBC0-5C376F61164E}"/>
    <cellStyle name="20% - Accent1 12 2 5" xfId="5524" xr:uid="{E026709E-F934-499D-A97E-83703C611E97}"/>
    <cellStyle name="20% - Accent1 12 2_Exh G" xfId="1966" xr:uid="{00000000-0005-0000-0000-00003D000000}"/>
    <cellStyle name="20% - Accent1 12 3" xfId="46" xr:uid="{00000000-0005-0000-0000-00003E000000}"/>
    <cellStyle name="20% - Accent1 12 3 2" xfId="1073" xr:uid="{00000000-0005-0000-0000-00003F000000}"/>
    <cellStyle name="20% - Accent1 12 3 2 2" xfId="4602" xr:uid="{00000000-0005-0000-0000-000040000000}"/>
    <cellStyle name="20% - Accent1 12 3 2 2 2" xfId="8162" xr:uid="{822F5C1D-9D6B-4D08-BEA7-C682E0DE45FE}"/>
    <cellStyle name="20% - Accent1 12 3 2 3" xfId="6405" xr:uid="{1C95D112-B572-4FD2-8C94-37553234C0FD}"/>
    <cellStyle name="20% - Accent1 12 3 2_Exh G" xfId="1971" xr:uid="{00000000-0005-0000-0000-000041000000}"/>
    <cellStyle name="20% - Accent1 12 3 3" xfId="3723" xr:uid="{00000000-0005-0000-0000-000042000000}"/>
    <cellStyle name="20% - Accent1 12 3 3 2" xfId="7284" xr:uid="{3717AF3A-0E8D-4E5B-BD70-EF6A6FF52CCE}"/>
    <cellStyle name="20% - Accent1 12 3 4" xfId="5526" xr:uid="{07C3A004-4BD6-4CDE-983E-678BFE68027A}"/>
    <cellStyle name="20% - Accent1 12 3_Exh G" xfId="1970" xr:uid="{00000000-0005-0000-0000-000043000000}"/>
    <cellStyle name="20% - Accent1 12 4" xfId="1070" xr:uid="{00000000-0005-0000-0000-000044000000}"/>
    <cellStyle name="20% - Accent1 12 4 2" xfId="4599" xr:uid="{00000000-0005-0000-0000-000045000000}"/>
    <cellStyle name="20% - Accent1 12 4 2 2" xfId="8159" xr:uid="{101DF96D-3EC4-444F-892D-A79FEEBC93BA}"/>
    <cellStyle name="20% - Accent1 12 4 3" xfId="6402" xr:uid="{987F1D46-E201-4D7F-9FB1-97AA6D6CCB66}"/>
    <cellStyle name="20% - Accent1 12 4_Exh G" xfId="1972" xr:uid="{00000000-0005-0000-0000-000046000000}"/>
    <cellStyle name="20% - Accent1 12 5" xfId="3720" xr:uid="{00000000-0005-0000-0000-000047000000}"/>
    <cellStyle name="20% - Accent1 12 5 2" xfId="7281" xr:uid="{DD12C87E-4CEC-4610-B8BC-9F8D1E3661C2}"/>
    <cellStyle name="20% - Accent1 12 6" xfId="5523" xr:uid="{18D4EF44-7422-4ED8-A247-C9839A68DD86}"/>
    <cellStyle name="20% - Accent1 12_Exh G" xfId="1965" xr:uid="{00000000-0005-0000-0000-000048000000}"/>
    <cellStyle name="20% - Accent1 13" xfId="47" xr:uid="{00000000-0005-0000-0000-000049000000}"/>
    <cellStyle name="20% - Accent1 13 2" xfId="48" xr:uid="{00000000-0005-0000-0000-00004A000000}"/>
    <cellStyle name="20% - Accent1 13 2 2" xfId="49" xr:uid="{00000000-0005-0000-0000-00004B000000}"/>
    <cellStyle name="20% - Accent1 13 2 2 2" xfId="1076" xr:uid="{00000000-0005-0000-0000-00004C000000}"/>
    <cellStyle name="20% - Accent1 13 2 2 2 2" xfId="4605" xr:uid="{00000000-0005-0000-0000-00004D000000}"/>
    <cellStyle name="20% - Accent1 13 2 2 2 2 2" xfId="8165" xr:uid="{27D382E5-9AB1-427B-90B7-2DC63C0345B2}"/>
    <cellStyle name="20% - Accent1 13 2 2 2 3" xfId="6408" xr:uid="{19145368-7AC8-466C-B42C-7191D90F70C5}"/>
    <cellStyle name="20% - Accent1 13 2 2 2_Exh G" xfId="1976" xr:uid="{00000000-0005-0000-0000-00004E000000}"/>
    <cellStyle name="20% - Accent1 13 2 2 3" xfId="3726" xr:uid="{00000000-0005-0000-0000-00004F000000}"/>
    <cellStyle name="20% - Accent1 13 2 2 3 2" xfId="7287" xr:uid="{C6A64E5B-D621-41AF-A422-F7268FCA923E}"/>
    <cellStyle name="20% - Accent1 13 2 2 4" xfId="5529" xr:uid="{8FB9868E-EEC3-4523-91B1-EBF7517B7631}"/>
    <cellStyle name="20% - Accent1 13 2 2_Exh G" xfId="1975" xr:uid="{00000000-0005-0000-0000-000050000000}"/>
    <cellStyle name="20% - Accent1 13 2 3" xfId="1075" xr:uid="{00000000-0005-0000-0000-000051000000}"/>
    <cellStyle name="20% - Accent1 13 2 3 2" xfId="4604" xr:uid="{00000000-0005-0000-0000-000052000000}"/>
    <cellStyle name="20% - Accent1 13 2 3 2 2" xfId="8164" xr:uid="{BA0F36B5-63E7-4809-A50A-F097894F0AA4}"/>
    <cellStyle name="20% - Accent1 13 2 3 3" xfId="6407" xr:uid="{F740FC62-9756-46F7-82F6-837FF2DDF112}"/>
    <cellStyle name="20% - Accent1 13 2 3_Exh G" xfId="1977" xr:uid="{00000000-0005-0000-0000-000053000000}"/>
    <cellStyle name="20% - Accent1 13 2 4" xfId="3725" xr:uid="{00000000-0005-0000-0000-000054000000}"/>
    <cellStyle name="20% - Accent1 13 2 4 2" xfId="7286" xr:uid="{B4E4613A-75CC-4983-AC04-5A965894ACA8}"/>
    <cellStyle name="20% - Accent1 13 2 5" xfId="5528" xr:uid="{4AC12DE5-67BC-4B67-B451-28775BFB1974}"/>
    <cellStyle name="20% - Accent1 13 2_Exh G" xfId="1974" xr:uid="{00000000-0005-0000-0000-000055000000}"/>
    <cellStyle name="20% - Accent1 13 3" xfId="50" xr:uid="{00000000-0005-0000-0000-000056000000}"/>
    <cellStyle name="20% - Accent1 13 3 2" xfId="1077" xr:uid="{00000000-0005-0000-0000-000057000000}"/>
    <cellStyle name="20% - Accent1 13 3 2 2" xfId="4606" xr:uid="{00000000-0005-0000-0000-000058000000}"/>
    <cellStyle name="20% - Accent1 13 3 2 2 2" xfId="8166" xr:uid="{514F3053-6B16-4124-A87B-4472883DE437}"/>
    <cellStyle name="20% - Accent1 13 3 2 3" xfId="6409" xr:uid="{E2639803-EDAB-4084-B8EE-F754E1FC316A}"/>
    <cellStyle name="20% - Accent1 13 3 2_Exh G" xfId="1979" xr:uid="{00000000-0005-0000-0000-000059000000}"/>
    <cellStyle name="20% - Accent1 13 3 3" xfId="3727" xr:uid="{00000000-0005-0000-0000-00005A000000}"/>
    <cellStyle name="20% - Accent1 13 3 3 2" xfId="7288" xr:uid="{D58C51DE-DC33-40C7-9FFA-DA8AE49230EB}"/>
    <cellStyle name="20% - Accent1 13 3 4" xfId="5530" xr:uid="{2AD7F44D-1142-4AC3-8747-8DAB99B4E16E}"/>
    <cellStyle name="20% - Accent1 13 3_Exh G" xfId="1978" xr:uid="{00000000-0005-0000-0000-00005B000000}"/>
    <cellStyle name="20% - Accent1 13 4" xfId="1074" xr:uid="{00000000-0005-0000-0000-00005C000000}"/>
    <cellStyle name="20% - Accent1 13 4 2" xfId="4603" xr:uid="{00000000-0005-0000-0000-00005D000000}"/>
    <cellStyle name="20% - Accent1 13 4 2 2" xfId="8163" xr:uid="{FED87C1C-F9B5-44F0-9AEA-7012BCCC8D60}"/>
    <cellStyle name="20% - Accent1 13 4 3" xfId="6406" xr:uid="{72460028-B68B-4776-9EFD-3EE17F827E17}"/>
    <cellStyle name="20% - Accent1 13 4_Exh G" xfId="1980" xr:uid="{00000000-0005-0000-0000-00005E000000}"/>
    <cellStyle name="20% - Accent1 13 5" xfId="3724" xr:uid="{00000000-0005-0000-0000-00005F000000}"/>
    <cellStyle name="20% - Accent1 13 5 2" xfId="7285" xr:uid="{B70E6F33-3A18-4C04-BA44-DD20463DF76A}"/>
    <cellStyle name="20% - Accent1 13 6" xfId="5527" xr:uid="{D1875743-F9FB-479C-82D8-30A2E2832AD6}"/>
    <cellStyle name="20% - Accent1 13_Exh G" xfId="1973" xr:uid="{00000000-0005-0000-0000-000060000000}"/>
    <cellStyle name="20% - Accent1 14" xfId="51" xr:uid="{00000000-0005-0000-0000-000061000000}"/>
    <cellStyle name="20% - Accent1 14 2" xfId="52" xr:uid="{00000000-0005-0000-0000-000062000000}"/>
    <cellStyle name="20% - Accent1 14 2 2" xfId="1079" xr:uid="{00000000-0005-0000-0000-000063000000}"/>
    <cellStyle name="20% - Accent1 14 2 2 2" xfId="4608" xr:uid="{00000000-0005-0000-0000-000064000000}"/>
    <cellStyle name="20% - Accent1 14 2 2 2 2" xfId="8168" xr:uid="{C03BDC9E-13A6-4541-9611-5A5F175605B4}"/>
    <cellStyle name="20% - Accent1 14 2 2 3" xfId="6411" xr:uid="{63BAD3F2-9894-4AD8-96E6-0088919563A0}"/>
    <cellStyle name="20% - Accent1 14 2 2_Exh G" xfId="1983" xr:uid="{00000000-0005-0000-0000-000065000000}"/>
    <cellStyle name="20% - Accent1 14 2 3" xfId="3729" xr:uid="{00000000-0005-0000-0000-000066000000}"/>
    <cellStyle name="20% - Accent1 14 2 3 2" xfId="7290" xr:uid="{EC29AE74-8A8D-497A-AC88-C7175C9E4523}"/>
    <cellStyle name="20% - Accent1 14 2 4" xfId="5532" xr:uid="{2139D0B6-DB07-4E81-AC0D-14F520D281F8}"/>
    <cellStyle name="20% - Accent1 14 2_Exh G" xfId="1982" xr:uid="{00000000-0005-0000-0000-000067000000}"/>
    <cellStyle name="20% - Accent1 14 3" xfId="1078" xr:uid="{00000000-0005-0000-0000-000068000000}"/>
    <cellStyle name="20% - Accent1 14 3 2" xfId="4607" xr:uid="{00000000-0005-0000-0000-000069000000}"/>
    <cellStyle name="20% - Accent1 14 3 2 2" xfId="8167" xr:uid="{087249DB-847D-480B-93B3-6B8452923F6A}"/>
    <cellStyle name="20% - Accent1 14 3 3" xfId="6410" xr:uid="{16711696-EBB3-4EB9-A5D9-2787BBDF8E31}"/>
    <cellStyle name="20% - Accent1 14 3_Exh G" xfId="1984" xr:uid="{00000000-0005-0000-0000-00006A000000}"/>
    <cellStyle name="20% - Accent1 14 4" xfId="3728" xr:uid="{00000000-0005-0000-0000-00006B000000}"/>
    <cellStyle name="20% - Accent1 14 4 2" xfId="7289" xr:uid="{A841DF98-7C6F-44A3-8735-01C706BFBCBD}"/>
    <cellStyle name="20% - Accent1 14 5" xfId="5531" xr:uid="{FB54A7CD-3B20-490C-8F70-04DC9EF745A9}"/>
    <cellStyle name="20% - Accent1 14_Exh G" xfId="1981" xr:uid="{00000000-0005-0000-0000-00006C000000}"/>
    <cellStyle name="20% - Accent1 15" xfId="53" xr:uid="{00000000-0005-0000-0000-00006D000000}"/>
    <cellStyle name="20% - Accent1 15 2" xfId="1080" xr:uid="{00000000-0005-0000-0000-00006E000000}"/>
    <cellStyle name="20% - Accent1 15 2 2" xfId="4609" xr:uid="{00000000-0005-0000-0000-00006F000000}"/>
    <cellStyle name="20% - Accent1 15 2 2 2" xfId="8169" xr:uid="{9BFEC4DF-89BB-4B3E-ACD2-01D7AB8E7AAC}"/>
    <cellStyle name="20% - Accent1 15 2 3" xfId="6412" xr:uid="{58BB916C-68DA-4E60-8046-E052B9AB9447}"/>
    <cellStyle name="20% - Accent1 15 2_Exh G" xfId="1986" xr:uid="{00000000-0005-0000-0000-000070000000}"/>
    <cellStyle name="20% - Accent1 15 3" xfId="3730" xr:uid="{00000000-0005-0000-0000-000071000000}"/>
    <cellStyle name="20% - Accent1 15 3 2" xfId="7291" xr:uid="{31EF8889-1490-4851-9867-F7CB48ED2872}"/>
    <cellStyle name="20% - Accent1 15 4" xfId="5533" xr:uid="{8C90F666-BCEA-4FE8-9B99-2DC338DA1982}"/>
    <cellStyle name="20% - Accent1 15_Exh G" xfId="1985" xr:uid="{00000000-0005-0000-0000-000072000000}"/>
    <cellStyle name="20% - Accent1 16" xfId="853" xr:uid="{00000000-0005-0000-0000-000073000000}"/>
    <cellStyle name="20% - Accent1 16 2" xfId="1791" xr:uid="{00000000-0005-0000-0000-000074000000}"/>
    <cellStyle name="20% - Accent1 16 2 2" xfId="5311" xr:uid="{00000000-0005-0000-0000-000075000000}"/>
    <cellStyle name="20% - Accent1 16 2 2 2" xfId="8871" xr:uid="{2F2237AE-4EEC-4F49-8725-E75DC8525F44}"/>
    <cellStyle name="20% - Accent1 16 2 3" xfId="7114" xr:uid="{5AFAEBFD-63BF-4A93-852B-215C98518314}"/>
    <cellStyle name="20% - Accent1 16 2_Exh G" xfId="1988" xr:uid="{00000000-0005-0000-0000-000076000000}"/>
    <cellStyle name="20% - Accent1 16 3" xfId="4432" xr:uid="{00000000-0005-0000-0000-000077000000}"/>
    <cellStyle name="20% - Accent1 16 3 2" xfId="7993" xr:uid="{0851054C-4018-49BF-8B09-94B6E33A53BA}"/>
    <cellStyle name="20% - Accent1 16 4" xfId="6236" xr:uid="{CA9A40A9-C40F-4541-AD7C-20F46B695078}"/>
    <cellStyle name="20% - Accent1 16_Exh G" xfId="1987" xr:uid="{00000000-0005-0000-0000-000078000000}"/>
    <cellStyle name="20% - Accent1 2" xfId="54" xr:uid="{00000000-0005-0000-0000-000079000000}"/>
    <cellStyle name="20% - Accent1 2 2" xfId="55" xr:uid="{00000000-0005-0000-0000-00007A000000}"/>
    <cellStyle name="20% - Accent1 2 2 2" xfId="56" xr:uid="{00000000-0005-0000-0000-00007B000000}"/>
    <cellStyle name="20% - Accent1 2 2 2 2" xfId="1083" xr:uid="{00000000-0005-0000-0000-00007C000000}"/>
    <cellStyle name="20% - Accent1 2 2 2 2 2" xfId="4612" xr:uid="{00000000-0005-0000-0000-00007D000000}"/>
    <cellStyle name="20% - Accent1 2 2 2 2 2 2" xfId="8172" xr:uid="{5B06BC08-A311-4FF8-9D82-62170C01854D}"/>
    <cellStyle name="20% - Accent1 2 2 2 2 3" xfId="6415" xr:uid="{7B19552A-ADB3-4BC4-BB71-1AE2503CFAA0}"/>
    <cellStyle name="20% - Accent1 2 2 2 2_Exh G" xfId="1992" xr:uid="{00000000-0005-0000-0000-00007E000000}"/>
    <cellStyle name="20% - Accent1 2 2 2 3" xfId="3733" xr:uid="{00000000-0005-0000-0000-00007F000000}"/>
    <cellStyle name="20% - Accent1 2 2 2 3 2" xfId="7294" xr:uid="{A29B2F70-212B-4911-92E1-CBC43A305362}"/>
    <cellStyle name="20% - Accent1 2 2 2 4" xfId="5536" xr:uid="{01EB25B8-554D-444F-8319-56CB76DFCB0D}"/>
    <cellStyle name="20% - Accent1 2 2 2_Exh G" xfId="1991" xr:uid="{00000000-0005-0000-0000-000080000000}"/>
    <cellStyle name="20% - Accent1 2 2 3" xfId="874" xr:uid="{00000000-0005-0000-0000-000081000000}"/>
    <cellStyle name="20% - Accent1 2 2 3 2" xfId="1809" xr:uid="{00000000-0005-0000-0000-000082000000}"/>
    <cellStyle name="20% - Accent1 2 2 3 2 2" xfId="5326" xr:uid="{00000000-0005-0000-0000-000083000000}"/>
    <cellStyle name="20% - Accent1 2 2 3 2 2 2" xfId="8886" xr:uid="{B30D7741-3711-4852-9CC3-A210882D6864}"/>
    <cellStyle name="20% - Accent1 2 2 3 2 3" xfId="7129" xr:uid="{3188828B-57C4-4D43-9B05-5615834337E7}"/>
    <cellStyle name="20% - Accent1 2 2 3 2_Exh G" xfId="1994" xr:uid="{00000000-0005-0000-0000-000084000000}"/>
    <cellStyle name="20% - Accent1 2 2 3 3" xfId="4447" xr:uid="{00000000-0005-0000-0000-000085000000}"/>
    <cellStyle name="20% - Accent1 2 2 3 3 2" xfId="8008" xr:uid="{69C8A1A0-7F94-4748-AF79-87928255942F}"/>
    <cellStyle name="20% - Accent1 2 2 3 4" xfId="6251" xr:uid="{2A100933-3804-415A-8711-FEA410C50480}"/>
    <cellStyle name="20% - Accent1 2 2 3_Exh G" xfId="1993" xr:uid="{00000000-0005-0000-0000-000086000000}"/>
    <cellStyle name="20% - Accent1 2 2 4" xfId="1082" xr:uid="{00000000-0005-0000-0000-000087000000}"/>
    <cellStyle name="20% - Accent1 2 2 4 2" xfId="4611" xr:uid="{00000000-0005-0000-0000-000088000000}"/>
    <cellStyle name="20% - Accent1 2 2 4 2 2" xfId="8171" xr:uid="{9CFF9C54-F32D-41D4-A4D3-7EF18B5E8E38}"/>
    <cellStyle name="20% - Accent1 2 2 4 3" xfId="6414" xr:uid="{CB4CA13F-EE89-4C14-86BD-3FB77D0FE1DF}"/>
    <cellStyle name="20% - Accent1 2 2 4_Exh G" xfId="1995" xr:uid="{00000000-0005-0000-0000-000089000000}"/>
    <cellStyle name="20% - Accent1 2 2 5" xfId="3732" xr:uid="{00000000-0005-0000-0000-00008A000000}"/>
    <cellStyle name="20% - Accent1 2 2 5 2" xfId="7293" xr:uid="{57E6B7A0-BF8F-42B7-B051-D59C265D5386}"/>
    <cellStyle name="20% - Accent1 2 2 6" xfId="5535" xr:uid="{49D0DB5C-7881-4E8A-B4D7-B8061314B4DF}"/>
    <cellStyle name="20% - Accent1 2 2_Exh G" xfId="1990" xr:uid="{00000000-0005-0000-0000-00008B000000}"/>
    <cellStyle name="20% - Accent1 2 3" xfId="57" xr:uid="{00000000-0005-0000-0000-00008C000000}"/>
    <cellStyle name="20% - Accent1 2 3 2" xfId="1084" xr:uid="{00000000-0005-0000-0000-00008D000000}"/>
    <cellStyle name="20% - Accent1 2 3 2 2" xfId="4613" xr:uid="{00000000-0005-0000-0000-00008E000000}"/>
    <cellStyle name="20% - Accent1 2 3 2 2 2" xfId="8173" xr:uid="{655D5732-FE14-4A15-A8AE-757547A4DFF5}"/>
    <cellStyle name="20% - Accent1 2 3 2 3" xfId="6416" xr:uid="{9D346BC2-8ED0-49C8-AD42-433C3BC4FFE2}"/>
    <cellStyle name="20% - Accent1 2 3 2_Exh G" xfId="1997" xr:uid="{00000000-0005-0000-0000-00008F000000}"/>
    <cellStyle name="20% - Accent1 2 3 3" xfId="3734" xr:uid="{00000000-0005-0000-0000-000090000000}"/>
    <cellStyle name="20% - Accent1 2 3 3 2" xfId="7295" xr:uid="{0CC8ED42-2316-4BAE-B48A-8B8421A5BD91}"/>
    <cellStyle name="20% - Accent1 2 3 4" xfId="5537" xr:uid="{11BB258B-C7E1-4CD4-9E77-ABBC1A95F096}"/>
    <cellStyle name="20% - Accent1 2 3_Exh G" xfId="1996" xr:uid="{00000000-0005-0000-0000-000091000000}"/>
    <cellStyle name="20% - Accent1 2 4" xfId="873" xr:uid="{00000000-0005-0000-0000-000092000000}"/>
    <cellStyle name="20% - Accent1 2 4 2" xfId="1808" xr:uid="{00000000-0005-0000-0000-000093000000}"/>
    <cellStyle name="20% - Accent1 2 4 2 2" xfId="5325" xr:uid="{00000000-0005-0000-0000-000094000000}"/>
    <cellStyle name="20% - Accent1 2 4 2 2 2" xfId="8885" xr:uid="{7E0AFAC8-5F17-4E5C-B0DC-A24C69FCD0F5}"/>
    <cellStyle name="20% - Accent1 2 4 2 3" xfId="7128" xr:uid="{6AB02E5A-654D-47CB-B1CE-0D6F1AC58A7A}"/>
    <cellStyle name="20% - Accent1 2 4 2_Exh G" xfId="1999" xr:uid="{00000000-0005-0000-0000-000095000000}"/>
    <cellStyle name="20% - Accent1 2 4 3" xfId="4446" xr:uid="{00000000-0005-0000-0000-000096000000}"/>
    <cellStyle name="20% - Accent1 2 4 3 2" xfId="8007" xr:uid="{C7CAAF2D-787C-457F-A3E8-801A28AA5FDF}"/>
    <cellStyle name="20% - Accent1 2 4 4" xfId="6250" xr:uid="{395813A2-87AC-4B95-B724-83D1AE9FFAF9}"/>
    <cellStyle name="20% - Accent1 2 4_Exh G" xfId="1998" xr:uid="{00000000-0005-0000-0000-000097000000}"/>
    <cellStyle name="20% - Accent1 2 5" xfId="1081" xr:uid="{00000000-0005-0000-0000-000098000000}"/>
    <cellStyle name="20% - Accent1 2 5 2" xfId="4610" xr:uid="{00000000-0005-0000-0000-000099000000}"/>
    <cellStyle name="20% - Accent1 2 5 2 2" xfId="8170" xr:uid="{329DF418-B2B1-4D7A-B643-19FBF4EE9771}"/>
    <cellStyle name="20% - Accent1 2 5 3" xfId="6413" xr:uid="{368F7246-D0FC-4012-908E-D84E0098CC50}"/>
    <cellStyle name="20% - Accent1 2 5_Exh G" xfId="2000" xr:uid="{00000000-0005-0000-0000-00009A000000}"/>
    <cellStyle name="20% - Accent1 2 6" xfId="3731" xr:uid="{00000000-0005-0000-0000-00009B000000}"/>
    <cellStyle name="20% - Accent1 2 6 2" xfId="7292" xr:uid="{68CC4A6F-6FA9-4ABC-AF0E-197F9FC04ED9}"/>
    <cellStyle name="20% - Accent1 2 7" xfId="5534" xr:uid="{9311126C-59F0-48C9-8719-8EA6FE37BC56}"/>
    <cellStyle name="20% - Accent1 2_Exh G" xfId="1989" xr:uid="{00000000-0005-0000-0000-00009C000000}"/>
    <cellStyle name="20% - Accent1 3" xfId="58" xr:uid="{00000000-0005-0000-0000-00009D000000}"/>
    <cellStyle name="20% - Accent1 3 2" xfId="59" xr:uid="{00000000-0005-0000-0000-00009E000000}"/>
    <cellStyle name="20% - Accent1 3 2 2" xfId="60" xr:uid="{00000000-0005-0000-0000-00009F000000}"/>
    <cellStyle name="20% - Accent1 3 2 2 2" xfId="1087" xr:uid="{00000000-0005-0000-0000-0000A0000000}"/>
    <cellStyle name="20% - Accent1 3 2 2 2 2" xfId="4616" xr:uid="{00000000-0005-0000-0000-0000A1000000}"/>
    <cellStyle name="20% - Accent1 3 2 2 2 2 2" xfId="8176" xr:uid="{C1C19E95-FA22-4BF3-BEA4-1AFF84E5238A}"/>
    <cellStyle name="20% - Accent1 3 2 2 2 3" xfId="6419" xr:uid="{71B22E8F-D176-454B-AAF7-6C23EC090AAD}"/>
    <cellStyle name="20% - Accent1 3 2 2 2_Exh G" xfId="2004" xr:uid="{00000000-0005-0000-0000-0000A2000000}"/>
    <cellStyle name="20% - Accent1 3 2 2 3" xfId="3737" xr:uid="{00000000-0005-0000-0000-0000A3000000}"/>
    <cellStyle name="20% - Accent1 3 2 2 3 2" xfId="7298" xr:uid="{4F3BBA13-3097-439F-AEDD-741071DCA0A3}"/>
    <cellStyle name="20% - Accent1 3 2 2 4" xfId="5540" xr:uid="{EACBE439-FBCD-498C-9B03-F64E5CF62214}"/>
    <cellStyle name="20% - Accent1 3 2 2_Exh G" xfId="2003" xr:uid="{00000000-0005-0000-0000-0000A4000000}"/>
    <cellStyle name="20% - Accent1 3 2 3" xfId="876" xr:uid="{00000000-0005-0000-0000-0000A5000000}"/>
    <cellStyle name="20% - Accent1 3 2 3 2" xfId="1811" xr:uid="{00000000-0005-0000-0000-0000A6000000}"/>
    <cellStyle name="20% - Accent1 3 2 3 2 2" xfId="5328" xr:uid="{00000000-0005-0000-0000-0000A7000000}"/>
    <cellStyle name="20% - Accent1 3 2 3 2 2 2" xfId="8888" xr:uid="{FEF56041-DB05-4DB7-A65E-56F310F8B1D8}"/>
    <cellStyle name="20% - Accent1 3 2 3 2 3" xfId="7131" xr:uid="{5A232F02-C307-42DD-AE89-F0D083F20D24}"/>
    <cellStyle name="20% - Accent1 3 2 3 2_Exh G" xfId="2006" xr:uid="{00000000-0005-0000-0000-0000A8000000}"/>
    <cellStyle name="20% - Accent1 3 2 3 3" xfId="4449" xr:uid="{00000000-0005-0000-0000-0000A9000000}"/>
    <cellStyle name="20% - Accent1 3 2 3 3 2" xfId="8010" xr:uid="{C97EA30B-917A-4656-97D8-0A14B20870C0}"/>
    <cellStyle name="20% - Accent1 3 2 3 4" xfId="6253" xr:uid="{6C7C4CE5-D14A-4DE8-99A3-215D014BE243}"/>
    <cellStyle name="20% - Accent1 3 2 3_Exh G" xfId="2005" xr:uid="{00000000-0005-0000-0000-0000AA000000}"/>
    <cellStyle name="20% - Accent1 3 2 4" xfId="1086" xr:uid="{00000000-0005-0000-0000-0000AB000000}"/>
    <cellStyle name="20% - Accent1 3 2 4 2" xfId="4615" xr:uid="{00000000-0005-0000-0000-0000AC000000}"/>
    <cellStyle name="20% - Accent1 3 2 4 2 2" xfId="8175" xr:uid="{4BE44911-84F4-4E71-BCA1-A5B107735A8B}"/>
    <cellStyle name="20% - Accent1 3 2 4 3" xfId="6418" xr:uid="{BD56CBA9-327B-4127-BC95-181CE3008659}"/>
    <cellStyle name="20% - Accent1 3 2 4_Exh G" xfId="2007" xr:uid="{00000000-0005-0000-0000-0000AD000000}"/>
    <cellStyle name="20% - Accent1 3 2 5" xfId="3736" xr:uid="{00000000-0005-0000-0000-0000AE000000}"/>
    <cellStyle name="20% - Accent1 3 2 5 2" xfId="7297" xr:uid="{BFB44F8F-E828-46CE-A57A-2C58AD0FB0C5}"/>
    <cellStyle name="20% - Accent1 3 2 6" xfId="5539" xr:uid="{82ED8A51-3CDC-43E5-8A36-67519E978023}"/>
    <cellStyle name="20% - Accent1 3 2_Exh G" xfId="2002" xr:uid="{00000000-0005-0000-0000-0000AF000000}"/>
    <cellStyle name="20% - Accent1 3 3" xfId="61" xr:uid="{00000000-0005-0000-0000-0000B0000000}"/>
    <cellStyle name="20% - Accent1 3 3 2" xfId="1088" xr:uid="{00000000-0005-0000-0000-0000B1000000}"/>
    <cellStyle name="20% - Accent1 3 3 2 2" xfId="4617" xr:uid="{00000000-0005-0000-0000-0000B2000000}"/>
    <cellStyle name="20% - Accent1 3 3 2 2 2" xfId="8177" xr:uid="{75914690-30FA-46E8-AAF4-186B231DD07C}"/>
    <cellStyle name="20% - Accent1 3 3 2 3" xfId="6420" xr:uid="{3D34755B-FD4F-4475-9450-B2C288E48B73}"/>
    <cellStyle name="20% - Accent1 3 3 2_Exh G" xfId="2009" xr:uid="{00000000-0005-0000-0000-0000B3000000}"/>
    <cellStyle name="20% - Accent1 3 3 3" xfId="3738" xr:uid="{00000000-0005-0000-0000-0000B4000000}"/>
    <cellStyle name="20% - Accent1 3 3 3 2" xfId="7299" xr:uid="{ABB9B078-18B8-4D04-BC1F-65E5E280D1F5}"/>
    <cellStyle name="20% - Accent1 3 3 4" xfId="5541" xr:uid="{E45E30C5-21D1-4AB4-A5C3-233A37EA9F23}"/>
    <cellStyle name="20% - Accent1 3 3_Exh G" xfId="2008" xr:uid="{00000000-0005-0000-0000-0000B5000000}"/>
    <cellStyle name="20% - Accent1 3 4" xfId="875" xr:uid="{00000000-0005-0000-0000-0000B6000000}"/>
    <cellStyle name="20% - Accent1 3 4 2" xfId="1810" xr:uid="{00000000-0005-0000-0000-0000B7000000}"/>
    <cellStyle name="20% - Accent1 3 4 2 2" xfId="5327" xr:uid="{00000000-0005-0000-0000-0000B8000000}"/>
    <cellStyle name="20% - Accent1 3 4 2 2 2" xfId="8887" xr:uid="{F10BD95C-84AE-44C3-80DF-C36451921BCB}"/>
    <cellStyle name="20% - Accent1 3 4 2 3" xfId="7130" xr:uid="{834C5E75-6A55-4365-9B60-3D8D0C4D85E6}"/>
    <cellStyle name="20% - Accent1 3 4 2_Exh G" xfId="2011" xr:uid="{00000000-0005-0000-0000-0000B9000000}"/>
    <cellStyle name="20% - Accent1 3 4 3" xfId="4448" xr:uid="{00000000-0005-0000-0000-0000BA000000}"/>
    <cellStyle name="20% - Accent1 3 4 3 2" xfId="8009" xr:uid="{68669FEA-6691-468D-B3E9-CF18484C686D}"/>
    <cellStyle name="20% - Accent1 3 4 4" xfId="6252" xr:uid="{8AE49C5A-58F3-4F71-AEAB-E70F1A997596}"/>
    <cellStyle name="20% - Accent1 3 4_Exh G" xfId="2010" xr:uid="{00000000-0005-0000-0000-0000BB000000}"/>
    <cellStyle name="20% - Accent1 3 5" xfId="1085" xr:uid="{00000000-0005-0000-0000-0000BC000000}"/>
    <cellStyle name="20% - Accent1 3 5 2" xfId="4614" xr:uid="{00000000-0005-0000-0000-0000BD000000}"/>
    <cellStyle name="20% - Accent1 3 5 2 2" xfId="8174" xr:uid="{B33C0F53-752F-40D1-9DE8-8CB416104F01}"/>
    <cellStyle name="20% - Accent1 3 5 3" xfId="6417" xr:uid="{D93C2E3D-28FC-4FA4-84B9-CC1D652EB5A4}"/>
    <cellStyle name="20% - Accent1 3 5_Exh G" xfId="2012" xr:uid="{00000000-0005-0000-0000-0000BE000000}"/>
    <cellStyle name="20% - Accent1 3 6" xfId="3735" xr:uid="{00000000-0005-0000-0000-0000BF000000}"/>
    <cellStyle name="20% - Accent1 3 6 2" xfId="7296" xr:uid="{EC5BF958-38B8-4CC6-BDE0-B21B6D2E2BDF}"/>
    <cellStyle name="20% - Accent1 3 7" xfId="5538" xr:uid="{D54CF967-A397-4E16-AE89-35CB267255E5}"/>
    <cellStyle name="20% - Accent1 3_Exh G" xfId="2001" xr:uid="{00000000-0005-0000-0000-0000C0000000}"/>
    <cellStyle name="20% - Accent1 4" xfId="62" xr:uid="{00000000-0005-0000-0000-0000C1000000}"/>
    <cellStyle name="20% - Accent1 4 2" xfId="63" xr:uid="{00000000-0005-0000-0000-0000C2000000}"/>
    <cellStyle name="20% - Accent1 4 2 2" xfId="64" xr:uid="{00000000-0005-0000-0000-0000C3000000}"/>
    <cellStyle name="20% - Accent1 4 2 2 2" xfId="1091" xr:uid="{00000000-0005-0000-0000-0000C4000000}"/>
    <cellStyle name="20% - Accent1 4 2 2 2 2" xfId="4620" xr:uid="{00000000-0005-0000-0000-0000C5000000}"/>
    <cellStyle name="20% - Accent1 4 2 2 2 2 2" xfId="8180" xr:uid="{ABB16FD5-CC08-436D-A79F-3885E056F0F1}"/>
    <cellStyle name="20% - Accent1 4 2 2 2 3" xfId="6423" xr:uid="{9F2971F3-BADF-47E5-80F4-DE0562718645}"/>
    <cellStyle name="20% - Accent1 4 2 2 2_Exh G" xfId="2016" xr:uid="{00000000-0005-0000-0000-0000C6000000}"/>
    <cellStyle name="20% - Accent1 4 2 2 3" xfId="3741" xr:uid="{00000000-0005-0000-0000-0000C7000000}"/>
    <cellStyle name="20% - Accent1 4 2 2 3 2" xfId="7302" xr:uid="{6DDC4F79-BBD3-446D-9F8C-2FE172FF1DCB}"/>
    <cellStyle name="20% - Accent1 4 2 2 4" xfId="5544" xr:uid="{903AB89F-3494-4D1F-B989-D497BA565DF1}"/>
    <cellStyle name="20% - Accent1 4 2 2_Exh G" xfId="2015" xr:uid="{00000000-0005-0000-0000-0000C8000000}"/>
    <cellStyle name="20% - Accent1 4 2 3" xfId="878" xr:uid="{00000000-0005-0000-0000-0000C9000000}"/>
    <cellStyle name="20% - Accent1 4 2 3 2" xfId="1813" xr:uid="{00000000-0005-0000-0000-0000CA000000}"/>
    <cellStyle name="20% - Accent1 4 2 3 2 2" xfId="5330" xr:uid="{00000000-0005-0000-0000-0000CB000000}"/>
    <cellStyle name="20% - Accent1 4 2 3 2 2 2" xfId="8890" xr:uid="{829EBCD1-A5D0-4DAA-8A73-2F16466D3C9D}"/>
    <cellStyle name="20% - Accent1 4 2 3 2 3" xfId="7133" xr:uid="{89E8A908-9879-4084-B34B-478913046E18}"/>
    <cellStyle name="20% - Accent1 4 2 3 2_Exh G" xfId="2018" xr:uid="{00000000-0005-0000-0000-0000CC000000}"/>
    <cellStyle name="20% - Accent1 4 2 3 3" xfId="4451" xr:uid="{00000000-0005-0000-0000-0000CD000000}"/>
    <cellStyle name="20% - Accent1 4 2 3 3 2" xfId="8012" xr:uid="{FE38CBAA-B563-4A5F-8F49-1F98B771F0F3}"/>
    <cellStyle name="20% - Accent1 4 2 3 4" xfId="6255" xr:uid="{9D9AFE24-51EE-4E27-BE9C-8B00D60D47BF}"/>
    <cellStyle name="20% - Accent1 4 2 3_Exh G" xfId="2017" xr:uid="{00000000-0005-0000-0000-0000CE000000}"/>
    <cellStyle name="20% - Accent1 4 2 4" xfId="1090" xr:uid="{00000000-0005-0000-0000-0000CF000000}"/>
    <cellStyle name="20% - Accent1 4 2 4 2" xfId="4619" xr:uid="{00000000-0005-0000-0000-0000D0000000}"/>
    <cellStyle name="20% - Accent1 4 2 4 2 2" xfId="8179" xr:uid="{470159A9-B898-48A4-A0FC-17221A0DB8BC}"/>
    <cellStyle name="20% - Accent1 4 2 4 3" xfId="6422" xr:uid="{D66BC498-6C0A-470A-939A-4C19F6E9A3A9}"/>
    <cellStyle name="20% - Accent1 4 2 4_Exh G" xfId="2019" xr:uid="{00000000-0005-0000-0000-0000D1000000}"/>
    <cellStyle name="20% - Accent1 4 2 5" xfId="3740" xr:uid="{00000000-0005-0000-0000-0000D2000000}"/>
    <cellStyle name="20% - Accent1 4 2 5 2" xfId="7301" xr:uid="{285D9295-D8F7-4B57-9A53-818C2C680FA0}"/>
    <cellStyle name="20% - Accent1 4 2 6" xfId="5543" xr:uid="{15421E8C-9B97-482D-AF90-AE1A731E7095}"/>
    <cellStyle name="20% - Accent1 4 2_Exh G" xfId="2014" xr:uid="{00000000-0005-0000-0000-0000D3000000}"/>
    <cellStyle name="20% - Accent1 4 3" xfId="65" xr:uid="{00000000-0005-0000-0000-0000D4000000}"/>
    <cellStyle name="20% - Accent1 4 3 2" xfId="1092" xr:uid="{00000000-0005-0000-0000-0000D5000000}"/>
    <cellStyle name="20% - Accent1 4 3 2 2" xfId="4621" xr:uid="{00000000-0005-0000-0000-0000D6000000}"/>
    <cellStyle name="20% - Accent1 4 3 2 2 2" xfId="8181" xr:uid="{C000695B-37EB-49A5-91EC-FBA7C8F3BB9C}"/>
    <cellStyle name="20% - Accent1 4 3 2 3" xfId="6424" xr:uid="{1C233E52-2284-4EDC-BD21-2E614A4FDD0F}"/>
    <cellStyle name="20% - Accent1 4 3 2_Exh G" xfId="2021" xr:uid="{00000000-0005-0000-0000-0000D7000000}"/>
    <cellStyle name="20% - Accent1 4 3 3" xfId="3742" xr:uid="{00000000-0005-0000-0000-0000D8000000}"/>
    <cellStyle name="20% - Accent1 4 3 3 2" xfId="7303" xr:uid="{CB3A3FDF-7460-4969-B6D3-BD2009C20652}"/>
    <cellStyle name="20% - Accent1 4 3 4" xfId="5545" xr:uid="{73F93EAA-6E63-4E67-A753-1C06CF372B5E}"/>
    <cellStyle name="20% - Accent1 4 3_Exh G" xfId="2020" xr:uid="{00000000-0005-0000-0000-0000D9000000}"/>
    <cellStyle name="20% - Accent1 4 4" xfId="877" xr:uid="{00000000-0005-0000-0000-0000DA000000}"/>
    <cellStyle name="20% - Accent1 4 4 2" xfId="1812" xr:uid="{00000000-0005-0000-0000-0000DB000000}"/>
    <cellStyle name="20% - Accent1 4 4 2 2" xfId="5329" xr:uid="{00000000-0005-0000-0000-0000DC000000}"/>
    <cellStyle name="20% - Accent1 4 4 2 2 2" xfId="8889" xr:uid="{38E72B56-B73E-4D8E-9993-24904F5A834E}"/>
    <cellStyle name="20% - Accent1 4 4 2 3" xfId="7132" xr:uid="{BADAB917-084B-4C24-9C7A-2439466C81E5}"/>
    <cellStyle name="20% - Accent1 4 4 2_Exh G" xfId="2023" xr:uid="{00000000-0005-0000-0000-0000DD000000}"/>
    <cellStyle name="20% - Accent1 4 4 3" xfId="4450" xr:uid="{00000000-0005-0000-0000-0000DE000000}"/>
    <cellStyle name="20% - Accent1 4 4 3 2" xfId="8011" xr:uid="{28A722B4-B7E9-4D4F-87E6-125702B82935}"/>
    <cellStyle name="20% - Accent1 4 4 4" xfId="6254" xr:uid="{0E045A2B-C74C-4630-A808-6A3D869C45AB}"/>
    <cellStyle name="20% - Accent1 4 4_Exh G" xfId="2022" xr:uid="{00000000-0005-0000-0000-0000DF000000}"/>
    <cellStyle name="20% - Accent1 4 5" xfId="1089" xr:uid="{00000000-0005-0000-0000-0000E0000000}"/>
    <cellStyle name="20% - Accent1 4 5 2" xfId="4618" xr:uid="{00000000-0005-0000-0000-0000E1000000}"/>
    <cellStyle name="20% - Accent1 4 5 2 2" xfId="8178" xr:uid="{946285FF-ADB5-4ADC-BB3D-072BD9255A30}"/>
    <cellStyle name="20% - Accent1 4 5 3" xfId="6421" xr:uid="{E46CFA48-33C3-4057-AE07-F70EA4F484D8}"/>
    <cellStyle name="20% - Accent1 4 5_Exh G" xfId="2024" xr:uid="{00000000-0005-0000-0000-0000E2000000}"/>
    <cellStyle name="20% - Accent1 4 6" xfId="3739" xr:uid="{00000000-0005-0000-0000-0000E3000000}"/>
    <cellStyle name="20% - Accent1 4 6 2" xfId="7300" xr:uid="{080B8105-4777-4D5C-8BBE-1A38F2699C49}"/>
    <cellStyle name="20% - Accent1 4 7" xfId="5542" xr:uid="{DE23B304-C053-46A5-84D8-FF7DC6556E03}"/>
    <cellStyle name="20% - Accent1 4_Exh G" xfId="2013" xr:uid="{00000000-0005-0000-0000-0000E4000000}"/>
    <cellStyle name="20% - Accent1 5" xfId="66" xr:uid="{00000000-0005-0000-0000-0000E5000000}"/>
    <cellStyle name="20% - Accent1 5 2" xfId="67" xr:uid="{00000000-0005-0000-0000-0000E6000000}"/>
    <cellStyle name="20% - Accent1 5 2 2" xfId="68" xr:uid="{00000000-0005-0000-0000-0000E7000000}"/>
    <cellStyle name="20% - Accent1 5 2 2 2" xfId="1095" xr:uid="{00000000-0005-0000-0000-0000E8000000}"/>
    <cellStyle name="20% - Accent1 5 2 2 2 2" xfId="4624" xr:uid="{00000000-0005-0000-0000-0000E9000000}"/>
    <cellStyle name="20% - Accent1 5 2 2 2 2 2" xfId="8184" xr:uid="{9823E2CF-B40F-4F2B-B3AC-15C2CD060DB8}"/>
    <cellStyle name="20% - Accent1 5 2 2 2 3" xfId="6427" xr:uid="{1051B613-40BC-4FA7-81B2-4C9F22CB6444}"/>
    <cellStyle name="20% - Accent1 5 2 2 2_Exh G" xfId="2028" xr:uid="{00000000-0005-0000-0000-0000EA000000}"/>
    <cellStyle name="20% - Accent1 5 2 2 3" xfId="3745" xr:uid="{00000000-0005-0000-0000-0000EB000000}"/>
    <cellStyle name="20% - Accent1 5 2 2 3 2" xfId="7306" xr:uid="{BA9D1914-DD22-4405-8D73-71FE3BDA4EF7}"/>
    <cellStyle name="20% - Accent1 5 2 2 4" xfId="5548" xr:uid="{18617964-9A78-4ABF-BDFA-0EFA5CB5CBBF}"/>
    <cellStyle name="20% - Accent1 5 2 2_Exh G" xfId="2027" xr:uid="{00000000-0005-0000-0000-0000EC000000}"/>
    <cellStyle name="20% - Accent1 5 2 3" xfId="1094" xr:uid="{00000000-0005-0000-0000-0000ED000000}"/>
    <cellStyle name="20% - Accent1 5 2 3 2" xfId="4623" xr:uid="{00000000-0005-0000-0000-0000EE000000}"/>
    <cellStyle name="20% - Accent1 5 2 3 2 2" xfId="8183" xr:uid="{DA1CAFB0-AE03-44CA-9685-75BB53F6A44A}"/>
    <cellStyle name="20% - Accent1 5 2 3 3" xfId="6426" xr:uid="{FB4AA814-B256-4FF8-BEAD-366572E7D2B9}"/>
    <cellStyle name="20% - Accent1 5 2 3_Exh G" xfId="2029" xr:uid="{00000000-0005-0000-0000-0000EF000000}"/>
    <cellStyle name="20% - Accent1 5 2 4" xfId="3744" xr:uid="{00000000-0005-0000-0000-0000F0000000}"/>
    <cellStyle name="20% - Accent1 5 2 4 2" xfId="7305" xr:uid="{66B8F82D-3882-4F0E-A1C5-3EC76C55676F}"/>
    <cellStyle name="20% - Accent1 5 2 5" xfId="5547" xr:uid="{F268D466-AC20-4B10-A50A-2A2868C56397}"/>
    <cellStyle name="20% - Accent1 5 2_Exh G" xfId="2026" xr:uid="{00000000-0005-0000-0000-0000F1000000}"/>
    <cellStyle name="20% - Accent1 5 3" xfId="69" xr:uid="{00000000-0005-0000-0000-0000F2000000}"/>
    <cellStyle name="20% - Accent1 5 3 2" xfId="1096" xr:uid="{00000000-0005-0000-0000-0000F3000000}"/>
    <cellStyle name="20% - Accent1 5 3 2 2" xfId="4625" xr:uid="{00000000-0005-0000-0000-0000F4000000}"/>
    <cellStyle name="20% - Accent1 5 3 2 2 2" xfId="8185" xr:uid="{D2AB8C8F-B557-4B50-9204-680DD4B10BCA}"/>
    <cellStyle name="20% - Accent1 5 3 2 3" xfId="6428" xr:uid="{86529104-C4E7-4718-8AB0-827711A6662F}"/>
    <cellStyle name="20% - Accent1 5 3 2_Exh G" xfId="2031" xr:uid="{00000000-0005-0000-0000-0000F5000000}"/>
    <cellStyle name="20% - Accent1 5 3 3" xfId="3746" xr:uid="{00000000-0005-0000-0000-0000F6000000}"/>
    <cellStyle name="20% - Accent1 5 3 3 2" xfId="7307" xr:uid="{480D92E5-2F59-48A8-89F6-C4B94285849C}"/>
    <cellStyle name="20% - Accent1 5 3 4" xfId="5549" xr:uid="{C5692168-B852-4A41-BD30-1419D2AFFED8}"/>
    <cellStyle name="20% - Accent1 5 3_Exh G" xfId="2030" xr:uid="{00000000-0005-0000-0000-0000F7000000}"/>
    <cellStyle name="20% - Accent1 5 4" xfId="879" xr:uid="{00000000-0005-0000-0000-0000F8000000}"/>
    <cellStyle name="20% - Accent1 5 5" xfId="1093" xr:uid="{00000000-0005-0000-0000-0000F9000000}"/>
    <cellStyle name="20% - Accent1 5 5 2" xfId="4622" xr:uid="{00000000-0005-0000-0000-0000FA000000}"/>
    <cellStyle name="20% - Accent1 5 5 2 2" xfId="8182" xr:uid="{F97227E2-6692-4AD9-8EB9-AA982D6B6218}"/>
    <cellStyle name="20% - Accent1 5 5 3" xfId="6425" xr:uid="{B97E732C-A0C6-486D-BDE3-13A07174C9C2}"/>
    <cellStyle name="20% - Accent1 5 5_Exh G" xfId="2032" xr:uid="{00000000-0005-0000-0000-0000FB000000}"/>
    <cellStyle name="20% - Accent1 5 6" xfId="3743" xr:uid="{00000000-0005-0000-0000-0000FC000000}"/>
    <cellStyle name="20% - Accent1 5 6 2" xfId="7304" xr:uid="{5406FFD9-14E0-4234-A15C-80C263DE1026}"/>
    <cellStyle name="20% - Accent1 5 7" xfId="5546" xr:uid="{D6E444F2-82AE-4121-91F2-99D56DF0AE3D}"/>
    <cellStyle name="20% - Accent1 5_Exh G" xfId="2025" xr:uid="{00000000-0005-0000-0000-0000FD000000}"/>
    <cellStyle name="20% - Accent1 6" xfId="70" xr:uid="{00000000-0005-0000-0000-0000FE000000}"/>
    <cellStyle name="20% - Accent1 6 2" xfId="71" xr:uid="{00000000-0005-0000-0000-0000FF000000}"/>
    <cellStyle name="20% - Accent1 6 2 2" xfId="72" xr:uid="{00000000-0005-0000-0000-000000010000}"/>
    <cellStyle name="20% - Accent1 6 2 2 2" xfId="1099" xr:uid="{00000000-0005-0000-0000-000001010000}"/>
    <cellStyle name="20% - Accent1 6 2 2 2 2" xfId="4628" xr:uid="{00000000-0005-0000-0000-000002010000}"/>
    <cellStyle name="20% - Accent1 6 2 2 2 2 2" xfId="8188" xr:uid="{DEDDCE89-59AF-4AC7-978C-153F8FA0A517}"/>
    <cellStyle name="20% - Accent1 6 2 2 2 3" xfId="6431" xr:uid="{4BE2DF09-6CF0-43F3-A817-1DC1F505153D}"/>
    <cellStyle name="20% - Accent1 6 2 2 2_Exh G" xfId="2036" xr:uid="{00000000-0005-0000-0000-000003010000}"/>
    <cellStyle name="20% - Accent1 6 2 2 3" xfId="3749" xr:uid="{00000000-0005-0000-0000-000004010000}"/>
    <cellStyle name="20% - Accent1 6 2 2 3 2" xfId="7310" xr:uid="{5F48E49E-93E8-4F76-AF7B-761381327DE7}"/>
    <cellStyle name="20% - Accent1 6 2 2 4" xfId="5552" xr:uid="{68CEDDBD-70B6-48B2-BCAA-C19C841D284F}"/>
    <cellStyle name="20% - Accent1 6 2 2_Exh G" xfId="2035" xr:uid="{00000000-0005-0000-0000-000005010000}"/>
    <cellStyle name="20% - Accent1 6 2 3" xfId="1098" xr:uid="{00000000-0005-0000-0000-000006010000}"/>
    <cellStyle name="20% - Accent1 6 2 3 2" xfId="4627" xr:uid="{00000000-0005-0000-0000-000007010000}"/>
    <cellStyle name="20% - Accent1 6 2 3 2 2" xfId="8187" xr:uid="{6F1D5628-428D-4729-AE2D-4E44814AA4E6}"/>
    <cellStyle name="20% - Accent1 6 2 3 3" xfId="6430" xr:uid="{08C2C161-951C-4FCE-8F92-5B2168104811}"/>
    <cellStyle name="20% - Accent1 6 2 3_Exh G" xfId="2037" xr:uid="{00000000-0005-0000-0000-000008010000}"/>
    <cellStyle name="20% - Accent1 6 2 4" xfId="3748" xr:uid="{00000000-0005-0000-0000-000009010000}"/>
    <cellStyle name="20% - Accent1 6 2 4 2" xfId="7309" xr:uid="{FEF4FDB6-CC71-4FA6-A924-3947EC37AE62}"/>
    <cellStyle name="20% - Accent1 6 2 5" xfId="5551" xr:uid="{0D5FBC35-60E2-43FD-9F23-BAB069F8A6A4}"/>
    <cellStyle name="20% - Accent1 6 2_Exh G" xfId="2034" xr:uid="{00000000-0005-0000-0000-00000A010000}"/>
    <cellStyle name="20% - Accent1 6 3" xfId="73" xr:uid="{00000000-0005-0000-0000-00000B010000}"/>
    <cellStyle name="20% - Accent1 6 3 2" xfId="1100" xr:uid="{00000000-0005-0000-0000-00000C010000}"/>
    <cellStyle name="20% - Accent1 6 3 2 2" xfId="4629" xr:uid="{00000000-0005-0000-0000-00000D010000}"/>
    <cellStyle name="20% - Accent1 6 3 2 2 2" xfId="8189" xr:uid="{08ED747B-2C04-4EF7-A08E-B0EC539E6630}"/>
    <cellStyle name="20% - Accent1 6 3 2 3" xfId="6432" xr:uid="{080F5C12-4653-4A38-BFA5-DEDC25D06B80}"/>
    <cellStyle name="20% - Accent1 6 3 2_Exh G" xfId="2039" xr:uid="{00000000-0005-0000-0000-00000E010000}"/>
    <cellStyle name="20% - Accent1 6 3 3" xfId="3750" xr:uid="{00000000-0005-0000-0000-00000F010000}"/>
    <cellStyle name="20% - Accent1 6 3 3 2" xfId="7311" xr:uid="{426DC52B-65A6-409E-B636-8BB413356EAD}"/>
    <cellStyle name="20% - Accent1 6 3 4" xfId="5553" xr:uid="{A2ADB74B-501F-469C-B995-16F29A062D6B}"/>
    <cellStyle name="20% - Accent1 6 3_Exh G" xfId="2038" xr:uid="{00000000-0005-0000-0000-000010010000}"/>
    <cellStyle name="20% - Accent1 6 4" xfId="880" xr:uid="{00000000-0005-0000-0000-000011010000}"/>
    <cellStyle name="20% - Accent1 6 4 2" xfId="1814" xr:uid="{00000000-0005-0000-0000-000012010000}"/>
    <cellStyle name="20% - Accent1 6 4 2 2" xfId="5331" xr:uid="{00000000-0005-0000-0000-000013010000}"/>
    <cellStyle name="20% - Accent1 6 4 2 2 2" xfId="8891" xr:uid="{4D9D6AF5-A96E-4797-865D-5DBB5A351CE7}"/>
    <cellStyle name="20% - Accent1 6 4 2 3" xfId="7134" xr:uid="{E990DF06-B841-49BF-BB72-E47E08DFCD6A}"/>
    <cellStyle name="20% - Accent1 6 4 2_Exh G" xfId="2041" xr:uid="{00000000-0005-0000-0000-000014010000}"/>
    <cellStyle name="20% - Accent1 6 4 3" xfId="4452" xr:uid="{00000000-0005-0000-0000-000015010000}"/>
    <cellStyle name="20% - Accent1 6 4 3 2" xfId="8013" xr:uid="{2C54A4D2-F55E-4722-B7EA-932308FA7ADD}"/>
    <cellStyle name="20% - Accent1 6 4 4" xfId="6256" xr:uid="{7B403A59-80CF-449E-91DE-EBF04228805E}"/>
    <cellStyle name="20% - Accent1 6 4_Exh G" xfId="2040" xr:uid="{00000000-0005-0000-0000-000016010000}"/>
    <cellStyle name="20% - Accent1 6 5" xfId="1097" xr:uid="{00000000-0005-0000-0000-000017010000}"/>
    <cellStyle name="20% - Accent1 6 5 2" xfId="4626" xr:uid="{00000000-0005-0000-0000-000018010000}"/>
    <cellStyle name="20% - Accent1 6 5 2 2" xfId="8186" xr:uid="{1F8C8892-F841-4B84-B226-A878A3641413}"/>
    <cellStyle name="20% - Accent1 6 5 3" xfId="6429" xr:uid="{E92D049A-FB89-4AF1-AAA2-5E803EDB5DDC}"/>
    <cellStyle name="20% - Accent1 6 5_Exh G" xfId="2042" xr:uid="{00000000-0005-0000-0000-000019010000}"/>
    <cellStyle name="20% - Accent1 6 6" xfId="3747" xr:uid="{00000000-0005-0000-0000-00001A010000}"/>
    <cellStyle name="20% - Accent1 6 6 2" xfId="7308" xr:uid="{A1D7393A-444B-4339-B329-E769658870C4}"/>
    <cellStyle name="20% - Accent1 6 7" xfId="5550" xr:uid="{8B25B9D7-5761-4CAE-85D9-90FD21D727F5}"/>
    <cellStyle name="20% - Accent1 6_Exh G" xfId="2033" xr:uid="{00000000-0005-0000-0000-00001B010000}"/>
    <cellStyle name="20% - Accent1 7" xfId="74" xr:uid="{00000000-0005-0000-0000-00001C010000}"/>
    <cellStyle name="20% - Accent1 7 2" xfId="75" xr:uid="{00000000-0005-0000-0000-00001D010000}"/>
    <cellStyle name="20% - Accent1 7 2 2" xfId="76" xr:uid="{00000000-0005-0000-0000-00001E010000}"/>
    <cellStyle name="20% - Accent1 7 2 2 2" xfId="1103" xr:uid="{00000000-0005-0000-0000-00001F010000}"/>
    <cellStyle name="20% - Accent1 7 2 2 2 2" xfId="4632" xr:uid="{00000000-0005-0000-0000-000020010000}"/>
    <cellStyle name="20% - Accent1 7 2 2 2 2 2" xfId="8192" xr:uid="{8C108DC2-673A-45F4-9577-2EABEE2AA709}"/>
    <cellStyle name="20% - Accent1 7 2 2 2 3" xfId="6435" xr:uid="{D6E30CBA-E2AF-46FC-8708-66039D495AE6}"/>
    <cellStyle name="20% - Accent1 7 2 2 2_Exh G" xfId="2046" xr:uid="{00000000-0005-0000-0000-000021010000}"/>
    <cellStyle name="20% - Accent1 7 2 2 3" xfId="3753" xr:uid="{00000000-0005-0000-0000-000022010000}"/>
    <cellStyle name="20% - Accent1 7 2 2 3 2" xfId="7314" xr:uid="{1FDAF872-FF48-48DE-9FAE-1D4DBA516280}"/>
    <cellStyle name="20% - Accent1 7 2 2 4" xfId="5556" xr:uid="{934B3ABE-24A0-49A1-AA3C-F841A0BB7C3F}"/>
    <cellStyle name="20% - Accent1 7 2 2_Exh G" xfId="2045" xr:uid="{00000000-0005-0000-0000-000023010000}"/>
    <cellStyle name="20% - Accent1 7 2 3" xfId="1102" xr:uid="{00000000-0005-0000-0000-000024010000}"/>
    <cellStyle name="20% - Accent1 7 2 3 2" xfId="4631" xr:uid="{00000000-0005-0000-0000-000025010000}"/>
    <cellStyle name="20% - Accent1 7 2 3 2 2" xfId="8191" xr:uid="{BC565C70-F9C7-4052-9A25-D160D19953A0}"/>
    <cellStyle name="20% - Accent1 7 2 3 3" xfId="6434" xr:uid="{12121F67-A98A-4D18-9F8D-FBC7341F5552}"/>
    <cellStyle name="20% - Accent1 7 2 3_Exh G" xfId="2047" xr:uid="{00000000-0005-0000-0000-000026010000}"/>
    <cellStyle name="20% - Accent1 7 2 4" xfId="3752" xr:uid="{00000000-0005-0000-0000-000027010000}"/>
    <cellStyle name="20% - Accent1 7 2 4 2" xfId="7313" xr:uid="{1939CE4A-6AD2-4A18-BC03-15B01A7350B7}"/>
    <cellStyle name="20% - Accent1 7 2 5" xfId="5555" xr:uid="{2577FCA6-CBAC-42B8-8895-D5DE56AF679B}"/>
    <cellStyle name="20% - Accent1 7 2_Exh G" xfId="2044" xr:uid="{00000000-0005-0000-0000-000028010000}"/>
    <cellStyle name="20% - Accent1 7 3" xfId="77" xr:uid="{00000000-0005-0000-0000-000029010000}"/>
    <cellStyle name="20% - Accent1 7 3 2" xfId="1104" xr:uid="{00000000-0005-0000-0000-00002A010000}"/>
    <cellStyle name="20% - Accent1 7 3 2 2" xfId="4633" xr:uid="{00000000-0005-0000-0000-00002B010000}"/>
    <cellStyle name="20% - Accent1 7 3 2 2 2" xfId="8193" xr:uid="{DBE908F3-DD1C-4348-875F-CF98FCC9FBE2}"/>
    <cellStyle name="20% - Accent1 7 3 2 3" xfId="6436" xr:uid="{3B14959A-010E-4431-B988-BF00DBDF588C}"/>
    <cellStyle name="20% - Accent1 7 3 2_Exh G" xfId="2049" xr:uid="{00000000-0005-0000-0000-00002C010000}"/>
    <cellStyle name="20% - Accent1 7 3 3" xfId="3754" xr:uid="{00000000-0005-0000-0000-00002D010000}"/>
    <cellStyle name="20% - Accent1 7 3 3 2" xfId="7315" xr:uid="{C7F3C67E-C7C6-419E-96B2-9796D059D234}"/>
    <cellStyle name="20% - Accent1 7 3 4" xfId="5557" xr:uid="{937CDAB4-7A0D-48C2-A01B-B5CB6888AF76}"/>
    <cellStyle name="20% - Accent1 7 3_Exh G" xfId="2048" xr:uid="{00000000-0005-0000-0000-00002E010000}"/>
    <cellStyle name="20% - Accent1 7 4" xfId="881" xr:uid="{00000000-0005-0000-0000-00002F010000}"/>
    <cellStyle name="20% - Accent1 7 4 2" xfId="1815" xr:uid="{00000000-0005-0000-0000-000030010000}"/>
    <cellStyle name="20% - Accent1 7 4 2 2" xfId="5332" xr:uid="{00000000-0005-0000-0000-000031010000}"/>
    <cellStyle name="20% - Accent1 7 4 2 2 2" xfId="8892" xr:uid="{CA3BD9D4-8F21-4B6E-8303-FCD3B35A4770}"/>
    <cellStyle name="20% - Accent1 7 4 2 3" xfId="7135" xr:uid="{08558CA9-F8D2-4DD6-B38E-3F607FB0756B}"/>
    <cellStyle name="20% - Accent1 7 4 2_Exh G" xfId="2051" xr:uid="{00000000-0005-0000-0000-000032010000}"/>
    <cellStyle name="20% - Accent1 7 4 3" xfId="4453" xr:uid="{00000000-0005-0000-0000-000033010000}"/>
    <cellStyle name="20% - Accent1 7 4 3 2" xfId="8014" xr:uid="{C25B4500-343D-4FAC-8E72-EAC3E5A38519}"/>
    <cellStyle name="20% - Accent1 7 4 4" xfId="6257" xr:uid="{80DCA2F8-2CBD-4768-BCD5-73C9DC2C8BF6}"/>
    <cellStyle name="20% - Accent1 7 4_Exh G" xfId="2050" xr:uid="{00000000-0005-0000-0000-000034010000}"/>
    <cellStyle name="20% - Accent1 7 5" xfId="1101" xr:uid="{00000000-0005-0000-0000-000035010000}"/>
    <cellStyle name="20% - Accent1 7 5 2" xfId="4630" xr:uid="{00000000-0005-0000-0000-000036010000}"/>
    <cellStyle name="20% - Accent1 7 5 2 2" xfId="8190" xr:uid="{948EA74F-BBF5-49B6-AF7B-8AB49D9BD275}"/>
    <cellStyle name="20% - Accent1 7 5 3" xfId="6433" xr:uid="{369BDA5D-615B-4AA7-BA47-29CE9FFE803E}"/>
    <cellStyle name="20% - Accent1 7 5_Exh G" xfId="2052" xr:uid="{00000000-0005-0000-0000-000037010000}"/>
    <cellStyle name="20% - Accent1 7 6" xfId="3751" xr:uid="{00000000-0005-0000-0000-000038010000}"/>
    <cellStyle name="20% - Accent1 7 6 2" xfId="7312" xr:uid="{C1881567-6549-42A2-81DF-79ED6259B370}"/>
    <cellStyle name="20% - Accent1 7 7" xfId="5554" xr:uid="{A274B17D-F064-40DE-AA6F-14D94D94D2D0}"/>
    <cellStyle name="20% - Accent1 7_Exh G" xfId="2043" xr:uid="{00000000-0005-0000-0000-000039010000}"/>
    <cellStyle name="20% - Accent1 8" xfId="78" xr:uid="{00000000-0005-0000-0000-00003A010000}"/>
    <cellStyle name="20% - Accent1 8 2" xfId="79" xr:uid="{00000000-0005-0000-0000-00003B010000}"/>
    <cellStyle name="20% - Accent1 8 2 2" xfId="80" xr:uid="{00000000-0005-0000-0000-00003C010000}"/>
    <cellStyle name="20% - Accent1 8 2 2 2" xfId="1107" xr:uid="{00000000-0005-0000-0000-00003D010000}"/>
    <cellStyle name="20% - Accent1 8 2 2 2 2" xfId="4636" xr:uid="{00000000-0005-0000-0000-00003E010000}"/>
    <cellStyle name="20% - Accent1 8 2 2 2 2 2" xfId="8196" xr:uid="{E71F4800-C3A3-489B-9ED4-9CD5E1FA26EB}"/>
    <cellStyle name="20% - Accent1 8 2 2 2 3" xfId="6439" xr:uid="{6DC15488-4E7D-4E69-87AA-7FA59E48F637}"/>
    <cellStyle name="20% - Accent1 8 2 2 2_Exh G" xfId="2056" xr:uid="{00000000-0005-0000-0000-00003F010000}"/>
    <cellStyle name="20% - Accent1 8 2 2 3" xfId="3757" xr:uid="{00000000-0005-0000-0000-000040010000}"/>
    <cellStyle name="20% - Accent1 8 2 2 3 2" xfId="7318" xr:uid="{0F9782B9-16C6-4687-B95F-DFE85E34FF46}"/>
    <cellStyle name="20% - Accent1 8 2 2 4" xfId="5560" xr:uid="{06DFA266-B255-4E04-B7DE-FAFA19C2DE2F}"/>
    <cellStyle name="20% - Accent1 8 2 2_Exh G" xfId="2055" xr:uid="{00000000-0005-0000-0000-000041010000}"/>
    <cellStyle name="20% - Accent1 8 2 3" xfId="1106" xr:uid="{00000000-0005-0000-0000-000042010000}"/>
    <cellStyle name="20% - Accent1 8 2 3 2" xfId="4635" xr:uid="{00000000-0005-0000-0000-000043010000}"/>
    <cellStyle name="20% - Accent1 8 2 3 2 2" xfId="8195" xr:uid="{EAA955F2-CD73-4ADB-86AF-41CF05161627}"/>
    <cellStyle name="20% - Accent1 8 2 3 3" xfId="6438" xr:uid="{CA8BE048-FAEA-4A34-8064-941C9237FF4D}"/>
    <cellStyle name="20% - Accent1 8 2 3_Exh G" xfId="2057" xr:uid="{00000000-0005-0000-0000-000044010000}"/>
    <cellStyle name="20% - Accent1 8 2 4" xfId="3756" xr:uid="{00000000-0005-0000-0000-000045010000}"/>
    <cellStyle name="20% - Accent1 8 2 4 2" xfId="7317" xr:uid="{A60601B3-C1E0-4A58-9E21-9F0C9FD31709}"/>
    <cellStyle name="20% - Accent1 8 2 5" xfId="5559" xr:uid="{A76D0CBD-55D3-4174-9978-0A0F82B2E602}"/>
    <cellStyle name="20% - Accent1 8 2_Exh G" xfId="2054" xr:uid="{00000000-0005-0000-0000-000046010000}"/>
    <cellStyle name="20% - Accent1 8 3" xfId="81" xr:uid="{00000000-0005-0000-0000-000047010000}"/>
    <cellStyle name="20% - Accent1 8 3 2" xfId="1108" xr:uid="{00000000-0005-0000-0000-000048010000}"/>
    <cellStyle name="20% - Accent1 8 3 2 2" xfId="4637" xr:uid="{00000000-0005-0000-0000-000049010000}"/>
    <cellStyle name="20% - Accent1 8 3 2 2 2" xfId="8197" xr:uid="{04969249-A599-4D79-96A8-3724EF524C1A}"/>
    <cellStyle name="20% - Accent1 8 3 2 3" xfId="6440" xr:uid="{DF242CA3-F8DE-4C5E-880C-8374C4D272AA}"/>
    <cellStyle name="20% - Accent1 8 3 2_Exh G" xfId="2059" xr:uid="{00000000-0005-0000-0000-00004A010000}"/>
    <cellStyle name="20% - Accent1 8 3 3" xfId="3758" xr:uid="{00000000-0005-0000-0000-00004B010000}"/>
    <cellStyle name="20% - Accent1 8 3 3 2" xfId="7319" xr:uid="{BD999B0A-2515-4B46-B0BB-E792959521B0}"/>
    <cellStyle name="20% - Accent1 8 3 4" xfId="5561" xr:uid="{184D98E3-449B-453F-8BB5-BD95C71E21D3}"/>
    <cellStyle name="20% - Accent1 8 3_Exh G" xfId="2058" xr:uid="{00000000-0005-0000-0000-00004C010000}"/>
    <cellStyle name="20% - Accent1 8 4" xfId="882" xr:uid="{00000000-0005-0000-0000-00004D010000}"/>
    <cellStyle name="20% - Accent1 8 4 2" xfId="1816" xr:uid="{00000000-0005-0000-0000-00004E010000}"/>
    <cellStyle name="20% - Accent1 8 4 2 2" xfId="5333" xr:uid="{00000000-0005-0000-0000-00004F010000}"/>
    <cellStyle name="20% - Accent1 8 4 2 2 2" xfId="8893" xr:uid="{DF8CCFB4-9452-4377-974F-FD3AF3EFDC32}"/>
    <cellStyle name="20% - Accent1 8 4 2 3" xfId="7136" xr:uid="{F5D656D0-CAC2-4CA0-9C5C-ABD58483F139}"/>
    <cellStyle name="20% - Accent1 8 4 2_Exh G" xfId="2061" xr:uid="{00000000-0005-0000-0000-000050010000}"/>
    <cellStyle name="20% - Accent1 8 4 3" xfId="4454" xr:uid="{00000000-0005-0000-0000-000051010000}"/>
    <cellStyle name="20% - Accent1 8 4 3 2" xfId="8015" xr:uid="{E5911C32-0DF6-41F7-B81A-A63EF693F051}"/>
    <cellStyle name="20% - Accent1 8 4 4" xfId="6258" xr:uid="{D67CEA4E-0C7C-4272-807B-E7A78B9D6C64}"/>
    <cellStyle name="20% - Accent1 8 4_Exh G" xfId="2060" xr:uid="{00000000-0005-0000-0000-000052010000}"/>
    <cellStyle name="20% - Accent1 8 5" xfId="1105" xr:uid="{00000000-0005-0000-0000-000053010000}"/>
    <cellStyle name="20% - Accent1 8 5 2" xfId="4634" xr:uid="{00000000-0005-0000-0000-000054010000}"/>
    <cellStyle name="20% - Accent1 8 5 2 2" xfId="8194" xr:uid="{AA9FDEED-FEA1-4D15-9D7E-584734C4CAF2}"/>
    <cellStyle name="20% - Accent1 8 5 3" xfId="6437" xr:uid="{2D947AB0-2D6A-4390-A042-26ADCC238EC6}"/>
    <cellStyle name="20% - Accent1 8 5_Exh G" xfId="2062" xr:uid="{00000000-0005-0000-0000-000055010000}"/>
    <cellStyle name="20% - Accent1 8 6" xfId="3755" xr:uid="{00000000-0005-0000-0000-000056010000}"/>
    <cellStyle name="20% - Accent1 8 6 2" xfId="7316" xr:uid="{92A54669-FEB2-48AB-BD2C-45F584800F7C}"/>
    <cellStyle name="20% - Accent1 8 7" xfId="5558" xr:uid="{A2997FAD-60EC-453E-8FC9-8A6551B2206A}"/>
    <cellStyle name="20% - Accent1 8_Exh G" xfId="2053" xr:uid="{00000000-0005-0000-0000-000057010000}"/>
    <cellStyle name="20% - Accent1 9" xfId="82" xr:uid="{00000000-0005-0000-0000-000058010000}"/>
    <cellStyle name="20% - Accent1 9 2" xfId="83" xr:uid="{00000000-0005-0000-0000-000059010000}"/>
    <cellStyle name="20% - Accent1 9 2 2" xfId="84" xr:uid="{00000000-0005-0000-0000-00005A010000}"/>
    <cellStyle name="20% - Accent1 9 2 2 2" xfId="1111" xr:uid="{00000000-0005-0000-0000-00005B010000}"/>
    <cellStyle name="20% - Accent1 9 2 2 2 2" xfId="4640" xr:uid="{00000000-0005-0000-0000-00005C010000}"/>
    <cellStyle name="20% - Accent1 9 2 2 2 2 2" xfId="8200" xr:uid="{D807163E-2D5D-4ED0-8354-FE5915A3446F}"/>
    <cellStyle name="20% - Accent1 9 2 2 2 3" xfId="6443" xr:uid="{F817EA14-737E-48D5-B337-6A0AF9018D3C}"/>
    <cellStyle name="20% - Accent1 9 2 2 2_Exh G" xfId="2066" xr:uid="{00000000-0005-0000-0000-00005D010000}"/>
    <cellStyle name="20% - Accent1 9 2 2 3" xfId="3761" xr:uid="{00000000-0005-0000-0000-00005E010000}"/>
    <cellStyle name="20% - Accent1 9 2 2 3 2" xfId="7322" xr:uid="{726C542E-A6BB-4927-AFA8-4D33BC56345D}"/>
    <cellStyle name="20% - Accent1 9 2 2 4" xfId="5564" xr:uid="{032E62E3-01DB-476A-9A07-AAC27B6C456E}"/>
    <cellStyle name="20% - Accent1 9 2 2_Exh G" xfId="2065" xr:uid="{00000000-0005-0000-0000-00005F010000}"/>
    <cellStyle name="20% - Accent1 9 2 3" xfId="1110" xr:uid="{00000000-0005-0000-0000-000060010000}"/>
    <cellStyle name="20% - Accent1 9 2 3 2" xfId="4639" xr:uid="{00000000-0005-0000-0000-000061010000}"/>
    <cellStyle name="20% - Accent1 9 2 3 2 2" xfId="8199" xr:uid="{6928C9B1-BF13-418C-AE4A-D26B280E2985}"/>
    <cellStyle name="20% - Accent1 9 2 3 3" xfId="6442" xr:uid="{EC489B46-45F7-45F2-BB6E-712CAA37A6C2}"/>
    <cellStyle name="20% - Accent1 9 2 3_Exh G" xfId="2067" xr:uid="{00000000-0005-0000-0000-000062010000}"/>
    <cellStyle name="20% - Accent1 9 2 4" xfId="3760" xr:uid="{00000000-0005-0000-0000-000063010000}"/>
    <cellStyle name="20% - Accent1 9 2 4 2" xfId="7321" xr:uid="{E3DE9433-69AC-4BF1-B86D-668B4734C75D}"/>
    <cellStyle name="20% - Accent1 9 2 5" xfId="5563" xr:uid="{56F26994-5A82-4229-B5F5-1DF173B689A2}"/>
    <cellStyle name="20% - Accent1 9 2_Exh G" xfId="2064" xr:uid="{00000000-0005-0000-0000-000064010000}"/>
    <cellStyle name="20% - Accent1 9 3" xfId="85" xr:uid="{00000000-0005-0000-0000-000065010000}"/>
    <cellStyle name="20% - Accent1 9 3 2" xfId="1112" xr:uid="{00000000-0005-0000-0000-000066010000}"/>
    <cellStyle name="20% - Accent1 9 3 2 2" xfId="4641" xr:uid="{00000000-0005-0000-0000-000067010000}"/>
    <cellStyle name="20% - Accent1 9 3 2 2 2" xfId="8201" xr:uid="{16601798-2177-413B-BF5A-0FF192BD4FD6}"/>
    <cellStyle name="20% - Accent1 9 3 2 3" xfId="6444" xr:uid="{FD3A6994-75FD-49A0-80C5-28279E295C0E}"/>
    <cellStyle name="20% - Accent1 9 3 2_Exh G" xfId="2069" xr:uid="{00000000-0005-0000-0000-000068010000}"/>
    <cellStyle name="20% - Accent1 9 3 3" xfId="3762" xr:uid="{00000000-0005-0000-0000-000069010000}"/>
    <cellStyle name="20% - Accent1 9 3 3 2" xfId="7323" xr:uid="{3ABD2D27-231A-4D62-AAC2-E5BDB726051F}"/>
    <cellStyle name="20% - Accent1 9 3 4" xfId="5565" xr:uid="{3140A338-CDF8-4FCD-B7AB-F9E9AD689F93}"/>
    <cellStyle name="20% - Accent1 9 3_Exh G" xfId="2068" xr:uid="{00000000-0005-0000-0000-00006A010000}"/>
    <cellStyle name="20% - Accent1 9 4" xfId="883" xr:uid="{00000000-0005-0000-0000-00006B010000}"/>
    <cellStyle name="20% - Accent1 9 4 2" xfId="1817" xr:uid="{00000000-0005-0000-0000-00006C010000}"/>
    <cellStyle name="20% - Accent1 9 4 2 2" xfId="5334" xr:uid="{00000000-0005-0000-0000-00006D010000}"/>
    <cellStyle name="20% - Accent1 9 4 2 2 2" xfId="8894" xr:uid="{06630AB7-BF2B-40D3-94D4-92510B64991C}"/>
    <cellStyle name="20% - Accent1 9 4 2 3" xfId="7137" xr:uid="{444AB68E-A9B9-496D-A3C7-8C1E26D5F2F6}"/>
    <cellStyle name="20% - Accent1 9 4 2_Exh G" xfId="2071" xr:uid="{00000000-0005-0000-0000-00006E010000}"/>
    <cellStyle name="20% - Accent1 9 4 3" xfId="4455" xr:uid="{00000000-0005-0000-0000-00006F010000}"/>
    <cellStyle name="20% - Accent1 9 4 3 2" xfId="8016" xr:uid="{18AC86A6-D001-42D5-B2F6-614714C331E1}"/>
    <cellStyle name="20% - Accent1 9 4 4" xfId="6259" xr:uid="{64367C64-B93A-4CC1-AF3F-3BA3F01F10A9}"/>
    <cellStyle name="20% - Accent1 9 4_Exh G" xfId="2070" xr:uid="{00000000-0005-0000-0000-000070010000}"/>
    <cellStyle name="20% - Accent1 9 5" xfId="1109" xr:uid="{00000000-0005-0000-0000-000071010000}"/>
    <cellStyle name="20% - Accent1 9 5 2" xfId="4638" xr:uid="{00000000-0005-0000-0000-000072010000}"/>
    <cellStyle name="20% - Accent1 9 5 2 2" xfId="8198" xr:uid="{46845DAD-171A-47B3-A9E8-D37779DC807D}"/>
    <cellStyle name="20% - Accent1 9 5 3" xfId="6441" xr:uid="{068645CF-7DFA-40A6-B1E4-AEC64C3A822E}"/>
    <cellStyle name="20% - Accent1 9 5_Exh G" xfId="2072" xr:uid="{00000000-0005-0000-0000-000073010000}"/>
    <cellStyle name="20% - Accent1 9 6" xfId="3759" xr:uid="{00000000-0005-0000-0000-000074010000}"/>
    <cellStyle name="20% - Accent1 9 6 2" xfId="7320" xr:uid="{35A92FA7-4A91-44ED-A454-0F8A2A1EED32}"/>
    <cellStyle name="20% - Accent1 9 7" xfId="5562" xr:uid="{99ADD14B-E919-4C11-A207-108EEFAE097D}"/>
    <cellStyle name="20% - Accent1 9_Exh G" xfId="2063" xr:uid="{00000000-0005-0000-0000-000075010000}"/>
    <cellStyle name="20% - Accent2 10" xfId="86" xr:uid="{00000000-0005-0000-0000-000076010000}"/>
    <cellStyle name="20% - Accent2 10 2" xfId="87" xr:uid="{00000000-0005-0000-0000-000077010000}"/>
    <cellStyle name="20% - Accent2 10 2 2" xfId="88" xr:uid="{00000000-0005-0000-0000-000078010000}"/>
    <cellStyle name="20% - Accent2 10 2 2 2" xfId="1115" xr:uid="{00000000-0005-0000-0000-000079010000}"/>
    <cellStyle name="20% - Accent2 10 2 2 2 2" xfId="4644" xr:uid="{00000000-0005-0000-0000-00007A010000}"/>
    <cellStyle name="20% - Accent2 10 2 2 2 2 2" xfId="8204" xr:uid="{1321170B-B83C-4A7E-AE32-4DB2E35408D4}"/>
    <cellStyle name="20% - Accent2 10 2 2 2 3" xfId="6447" xr:uid="{D556408A-17E4-4B88-A94F-905D6F54B229}"/>
    <cellStyle name="20% - Accent2 10 2 2 2_Exh G" xfId="2076" xr:uid="{00000000-0005-0000-0000-00007B010000}"/>
    <cellStyle name="20% - Accent2 10 2 2 3" xfId="3765" xr:uid="{00000000-0005-0000-0000-00007C010000}"/>
    <cellStyle name="20% - Accent2 10 2 2 3 2" xfId="7326" xr:uid="{9E4526C6-26FD-47C8-A2F0-EB37880F7C53}"/>
    <cellStyle name="20% - Accent2 10 2 2 4" xfId="5568" xr:uid="{42E7A54C-6C86-4D1A-8ACD-781E055A4A71}"/>
    <cellStyle name="20% - Accent2 10 2 2_Exh G" xfId="2075" xr:uid="{00000000-0005-0000-0000-00007D010000}"/>
    <cellStyle name="20% - Accent2 10 2 3" xfId="1114" xr:uid="{00000000-0005-0000-0000-00007E010000}"/>
    <cellStyle name="20% - Accent2 10 2 3 2" xfId="4643" xr:uid="{00000000-0005-0000-0000-00007F010000}"/>
    <cellStyle name="20% - Accent2 10 2 3 2 2" xfId="8203" xr:uid="{B7F23909-88EF-46B9-A6CC-6F7940E6944D}"/>
    <cellStyle name="20% - Accent2 10 2 3 3" xfId="6446" xr:uid="{19218D72-C86E-4BA1-B6BF-2792DB1D29AB}"/>
    <cellStyle name="20% - Accent2 10 2 3_Exh G" xfId="2077" xr:uid="{00000000-0005-0000-0000-000080010000}"/>
    <cellStyle name="20% - Accent2 10 2 4" xfId="3764" xr:uid="{00000000-0005-0000-0000-000081010000}"/>
    <cellStyle name="20% - Accent2 10 2 4 2" xfId="7325" xr:uid="{6EA747AA-9A9A-4F8C-A4A2-3EFCAA967A1D}"/>
    <cellStyle name="20% - Accent2 10 2 5" xfId="5567" xr:uid="{5E25BA05-5AB1-4C7C-A9A7-1B975A92ED88}"/>
    <cellStyle name="20% - Accent2 10 2_Exh G" xfId="2074" xr:uid="{00000000-0005-0000-0000-000082010000}"/>
    <cellStyle name="20% - Accent2 10 3" xfId="89" xr:uid="{00000000-0005-0000-0000-000083010000}"/>
    <cellStyle name="20% - Accent2 10 3 2" xfId="1116" xr:uid="{00000000-0005-0000-0000-000084010000}"/>
    <cellStyle name="20% - Accent2 10 3 2 2" xfId="4645" xr:uid="{00000000-0005-0000-0000-000085010000}"/>
    <cellStyle name="20% - Accent2 10 3 2 2 2" xfId="8205" xr:uid="{8A576433-2390-40D3-975A-DC26BA45ED1D}"/>
    <cellStyle name="20% - Accent2 10 3 2 3" xfId="6448" xr:uid="{0F997C6B-CE83-4FF7-96B5-101165F83532}"/>
    <cellStyle name="20% - Accent2 10 3 2_Exh G" xfId="2079" xr:uid="{00000000-0005-0000-0000-000086010000}"/>
    <cellStyle name="20% - Accent2 10 3 3" xfId="3766" xr:uid="{00000000-0005-0000-0000-000087010000}"/>
    <cellStyle name="20% - Accent2 10 3 3 2" xfId="7327" xr:uid="{2C3D538F-2141-4E2B-B917-FCA46BA68C08}"/>
    <cellStyle name="20% - Accent2 10 3 4" xfId="5569" xr:uid="{6082F711-FCB5-4CC3-9C65-F4C562457C6A}"/>
    <cellStyle name="20% - Accent2 10 3_Exh G" xfId="2078" xr:uid="{00000000-0005-0000-0000-000088010000}"/>
    <cellStyle name="20% - Accent2 10 4" xfId="884" xr:uid="{00000000-0005-0000-0000-000089010000}"/>
    <cellStyle name="20% - Accent2 10 5" xfId="1113" xr:uid="{00000000-0005-0000-0000-00008A010000}"/>
    <cellStyle name="20% - Accent2 10 5 2" xfId="4642" xr:uid="{00000000-0005-0000-0000-00008B010000}"/>
    <cellStyle name="20% - Accent2 10 5 2 2" xfId="8202" xr:uid="{9B64AF95-DC61-4B06-BDC3-A13F05378CA0}"/>
    <cellStyle name="20% - Accent2 10 5 3" xfId="6445" xr:uid="{231B23FB-75F9-4C97-93EF-8E38A980901A}"/>
    <cellStyle name="20% - Accent2 10 5_Exh G" xfId="2080" xr:uid="{00000000-0005-0000-0000-00008C010000}"/>
    <cellStyle name="20% - Accent2 10 6" xfId="3763" xr:uid="{00000000-0005-0000-0000-00008D010000}"/>
    <cellStyle name="20% - Accent2 10 6 2" xfId="7324" xr:uid="{8CD77493-8F52-4C8C-9CBF-0C13359D15C3}"/>
    <cellStyle name="20% - Accent2 10 7" xfId="5566" xr:uid="{BA50F6F7-DA2B-4292-8F50-7CE845682F46}"/>
    <cellStyle name="20% - Accent2 10_Exh G" xfId="2073" xr:uid="{00000000-0005-0000-0000-00008E010000}"/>
    <cellStyle name="20% - Accent2 11" xfId="90" xr:uid="{00000000-0005-0000-0000-00008F010000}"/>
    <cellStyle name="20% - Accent2 11 2" xfId="91" xr:uid="{00000000-0005-0000-0000-000090010000}"/>
    <cellStyle name="20% - Accent2 11 2 2" xfId="92" xr:uid="{00000000-0005-0000-0000-000091010000}"/>
    <cellStyle name="20% - Accent2 11 2 2 2" xfId="1119" xr:uid="{00000000-0005-0000-0000-000092010000}"/>
    <cellStyle name="20% - Accent2 11 2 2 2 2" xfId="4648" xr:uid="{00000000-0005-0000-0000-000093010000}"/>
    <cellStyle name="20% - Accent2 11 2 2 2 2 2" xfId="8208" xr:uid="{10C3CB1E-2E69-4E1C-8F60-749011DABE66}"/>
    <cellStyle name="20% - Accent2 11 2 2 2 3" xfId="6451" xr:uid="{EE08E760-25DB-439A-B191-25D4F498B4BE}"/>
    <cellStyle name="20% - Accent2 11 2 2 2_Exh G" xfId="2084" xr:uid="{00000000-0005-0000-0000-000094010000}"/>
    <cellStyle name="20% - Accent2 11 2 2 3" xfId="3769" xr:uid="{00000000-0005-0000-0000-000095010000}"/>
    <cellStyle name="20% - Accent2 11 2 2 3 2" xfId="7330" xr:uid="{C6C5D1A1-982F-415E-AB65-0C217E641478}"/>
    <cellStyle name="20% - Accent2 11 2 2 4" xfId="5572" xr:uid="{95CDFF03-2473-4953-829A-C467DB395963}"/>
    <cellStyle name="20% - Accent2 11 2 2_Exh G" xfId="2083" xr:uid="{00000000-0005-0000-0000-000096010000}"/>
    <cellStyle name="20% - Accent2 11 2 3" xfId="1118" xr:uid="{00000000-0005-0000-0000-000097010000}"/>
    <cellStyle name="20% - Accent2 11 2 3 2" xfId="4647" xr:uid="{00000000-0005-0000-0000-000098010000}"/>
    <cellStyle name="20% - Accent2 11 2 3 2 2" xfId="8207" xr:uid="{75CF5D2E-06A6-4555-9CA5-7F4FF692D5A6}"/>
    <cellStyle name="20% - Accent2 11 2 3 3" xfId="6450" xr:uid="{3E369CC7-5470-4812-BA6C-A43977DAC201}"/>
    <cellStyle name="20% - Accent2 11 2 3_Exh G" xfId="2085" xr:uid="{00000000-0005-0000-0000-000099010000}"/>
    <cellStyle name="20% - Accent2 11 2 4" xfId="3768" xr:uid="{00000000-0005-0000-0000-00009A010000}"/>
    <cellStyle name="20% - Accent2 11 2 4 2" xfId="7329" xr:uid="{02CBDAB7-62A1-42CF-A645-A1ADBAED5C92}"/>
    <cellStyle name="20% - Accent2 11 2 5" xfId="5571" xr:uid="{E7D31EFD-5851-4743-B838-94507C3C5647}"/>
    <cellStyle name="20% - Accent2 11 2_Exh G" xfId="2082" xr:uid="{00000000-0005-0000-0000-00009B010000}"/>
    <cellStyle name="20% - Accent2 11 3" xfId="93" xr:uid="{00000000-0005-0000-0000-00009C010000}"/>
    <cellStyle name="20% - Accent2 11 3 2" xfId="1120" xr:uid="{00000000-0005-0000-0000-00009D010000}"/>
    <cellStyle name="20% - Accent2 11 3 2 2" xfId="4649" xr:uid="{00000000-0005-0000-0000-00009E010000}"/>
    <cellStyle name="20% - Accent2 11 3 2 2 2" xfId="8209" xr:uid="{BAE5046E-BC80-4DBD-A052-21B95DD4DB7B}"/>
    <cellStyle name="20% - Accent2 11 3 2 3" xfId="6452" xr:uid="{0C497E9C-932B-4833-AB51-ED4C6F98FD65}"/>
    <cellStyle name="20% - Accent2 11 3 2_Exh G" xfId="2087" xr:uid="{00000000-0005-0000-0000-00009F010000}"/>
    <cellStyle name="20% - Accent2 11 3 3" xfId="3770" xr:uid="{00000000-0005-0000-0000-0000A0010000}"/>
    <cellStyle name="20% - Accent2 11 3 3 2" xfId="7331" xr:uid="{20DAB984-6220-431A-83C1-3698838A499D}"/>
    <cellStyle name="20% - Accent2 11 3 4" xfId="5573" xr:uid="{44299EA7-0452-421B-BEF9-B06AA257E5CE}"/>
    <cellStyle name="20% - Accent2 11 3_Exh G" xfId="2086" xr:uid="{00000000-0005-0000-0000-0000A1010000}"/>
    <cellStyle name="20% - Accent2 11 4" xfId="1117" xr:uid="{00000000-0005-0000-0000-0000A2010000}"/>
    <cellStyle name="20% - Accent2 11 4 2" xfId="4646" xr:uid="{00000000-0005-0000-0000-0000A3010000}"/>
    <cellStyle name="20% - Accent2 11 4 2 2" xfId="8206" xr:uid="{ABBB5480-F4D3-405E-9F58-252B6238379D}"/>
    <cellStyle name="20% - Accent2 11 4 3" xfId="6449" xr:uid="{7F061082-3839-4C74-9E1D-488FADE34F79}"/>
    <cellStyle name="20% - Accent2 11 4_Exh G" xfId="2088" xr:uid="{00000000-0005-0000-0000-0000A4010000}"/>
    <cellStyle name="20% - Accent2 11 5" xfId="3767" xr:uid="{00000000-0005-0000-0000-0000A5010000}"/>
    <cellStyle name="20% - Accent2 11 5 2" xfId="7328" xr:uid="{EED66893-EE66-4670-9AFD-FA14AC709B51}"/>
    <cellStyle name="20% - Accent2 11 6" xfId="5570" xr:uid="{F4E2F7DA-E75D-4491-8DF8-A23A2ED0F44A}"/>
    <cellStyle name="20% - Accent2 11_Exh G" xfId="2081" xr:uid="{00000000-0005-0000-0000-0000A6010000}"/>
    <cellStyle name="20% - Accent2 12" xfId="94" xr:uid="{00000000-0005-0000-0000-0000A7010000}"/>
    <cellStyle name="20% - Accent2 12 2" xfId="95" xr:uid="{00000000-0005-0000-0000-0000A8010000}"/>
    <cellStyle name="20% - Accent2 12 2 2" xfId="96" xr:uid="{00000000-0005-0000-0000-0000A9010000}"/>
    <cellStyle name="20% - Accent2 12 2 2 2" xfId="1123" xr:uid="{00000000-0005-0000-0000-0000AA010000}"/>
    <cellStyle name="20% - Accent2 12 2 2 2 2" xfId="4652" xr:uid="{00000000-0005-0000-0000-0000AB010000}"/>
    <cellStyle name="20% - Accent2 12 2 2 2 2 2" xfId="8212" xr:uid="{38709E11-3FB3-4FF4-8C0A-3DFBF2699CE2}"/>
    <cellStyle name="20% - Accent2 12 2 2 2 3" xfId="6455" xr:uid="{8FECD760-9093-4711-B98B-6BBBC3DAFB09}"/>
    <cellStyle name="20% - Accent2 12 2 2 2_Exh G" xfId="2092" xr:uid="{00000000-0005-0000-0000-0000AC010000}"/>
    <cellStyle name="20% - Accent2 12 2 2 3" xfId="3773" xr:uid="{00000000-0005-0000-0000-0000AD010000}"/>
    <cellStyle name="20% - Accent2 12 2 2 3 2" xfId="7334" xr:uid="{0B95ACB9-CB9D-4A5F-9931-1A1ED188A49E}"/>
    <cellStyle name="20% - Accent2 12 2 2 4" xfId="5576" xr:uid="{B82E9180-B62C-4CD7-89BB-AF0DE621FB5D}"/>
    <cellStyle name="20% - Accent2 12 2 2_Exh G" xfId="2091" xr:uid="{00000000-0005-0000-0000-0000AE010000}"/>
    <cellStyle name="20% - Accent2 12 2 3" xfId="1122" xr:uid="{00000000-0005-0000-0000-0000AF010000}"/>
    <cellStyle name="20% - Accent2 12 2 3 2" xfId="4651" xr:uid="{00000000-0005-0000-0000-0000B0010000}"/>
    <cellStyle name="20% - Accent2 12 2 3 2 2" xfId="8211" xr:uid="{5E047514-44B1-4DD0-AB6D-0D78A46BEC6C}"/>
    <cellStyle name="20% - Accent2 12 2 3 3" xfId="6454" xr:uid="{7F957F4D-E52F-46ED-9B19-57EFED2C5B2D}"/>
    <cellStyle name="20% - Accent2 12 2 3_Exh G" xfId="2093" xr:uid="{00000000-0005-0000-0000-0000B1010000}"/>
    <cellStyle name="20% - Accent2 12 2 4" xfId="3772" xr:uid="{00000000-0005-0000-0000-0000B2010000}"/>
    <cellStyle name="20% - Accent2 12 2 4 2" xfId="7333" xr:uid="{54426DBD-8A30-44E2-B02D-C596A9D28869}"/>
    <cellStyle name="20% - Accent2 12 2 5" xfId="5575" xr:uid="{93CAA805-1249-4F4C-8489-730065B69CD8}"/>
    <cellStyle name="20% - Accent2 12 2_Exh G" xfId="2090" xr:uid="{00000000-0005-0000-0000-0000B3010000}"/>
    <cellStyle name="20% - Accent2 12 3" xfId="97" xr:uid="{00000000-0005-0000-0000-0000B4010000}"/>
    <cellStyle name="20% - Accent2 12 3 2" xfId="1124" xr:uid="{00000000-0005-0000-0000-0000B5010000}"/>
    <cellStyle name="20% - Accent2 12 3 2 2" xfId="4653" xr:uid="{00000000-0005-0000-0000-0000B6010000}"/>
    <cellStyle name="20% - Accent2 12 3 2 2 2" xfId="8213" xr:uid="{C2E5F904-6CD9-4EE1-ADDA-50464954F1DC}"/>
    <cellStyle name="20% - Accent2 12 3 2 3" xfId="6456" xr:uid="{DBA4A076-A30F-4543-A3AB-24B883C733EF}"/>
    <cellStyle name="20% - Accent2 12 3 2_Exh G" xfId="2095" xr:uid="{00000000-0005-0000-0000-0000B7010000}"/>
    <cellStyle name="20% - Accent2 12 3 3" xfId="3774" xr:uid="{00000000-0005-0000-0000-0000B8010000}"/>
    <cellStyle name="20% - Accent2 12 3 3 2" xfId="7335" xr:uid="{1BEF5D77-BBAA-423D-8127-1DDD445FA2B8}"/>
    <cellStyle name="20% - Accent2 12 3 4" xfId="5577" xr:uid="{F92F93D6-363B-4504-B8B9-DAFDDAF27584}"/>
    <cellStyle name="20% - Accent2 12 3_Exh G" xfId="2094" xr:uid="{00000000-0005-0000-0000-0000B9010000}"/>
    <cellStyle name="20% - Accent2 12 4" xfId="1121" xr:uid="{00000000-0005-0000-0000-0000BA010000}"/>
    <cellStyle name="20% - Accent2 12 4 2" xfId="4650" xr:uid="{00000000-0005-0000-0000-0000BB010000}"/>
    <cellStyle name="20% - Accent2 12 4 2 2" xfId="8210" xr:uid="{B71256A7-3DAE-4B03-B0A2-5CA7C655D066}"/>
    <cellStyle name="20% - Accent2 12 4 3" xfId="6453" xr:uid="{DB78E7B3-8D05-4983-95F0-3FB091C3F764}"/>
    <cellStyle name="20% - Accent2 12 4_Exh G" xfId="2096" xr:uid="{00000000-0005-0000-0000-0000BC010000}"/>
    <cellStyle name="20% - Accent2 12 5" xfId="3771" xr:uid="{00000000-0005-0000-0000-0000BD010000}"/>
    <cellStyle name="20% - Accent2 12 5 2" xfId="7332" xr:uid="{DEBDB4C0-865D-4DA5-87FC-34564BD8E2E7}"/>
    <cellStyle name="20% - Accent2 12 6" xfId="5574" xr:uid="{3F8529E7-7FB1-4753-8037-28680BCD92BC}"/>
    <cellStyle name="20% - Accent2 12_Exh G" xfId="2089" xr:uid="{00000000-0005-0000-0000-0000BE010000}"/>
    <cellStyle name="20% - Accent2 13" xfId="98" xr:uid="{00000000-0005-0000-0000-0000BF010000}"/>
    <cellStyle name="20% - Accent2 13 2" xfId="99" xr:uid="{00000000-0005-0000-0000-0000C0010000}"/>
    <cellStyle name="20% - Accent2 13 2 2" xfId="100" xr:uid="{00000000-0005-0000-0000-0000C1010000}"/>
    <cellStyle name="20% - Accent2 13 2 2 2" xfId="1127" xr:uid="{00000000-0005-0000-0000-0000C2010000}"/>
    <cellStyle name="20% - Accent2 13 2 2 2 2" xfId="4656" xr:uid="{00000000-0005-0000-0000-0000C3010000}"/>
    <cellStyle name="20% - Accent2 13 2 2 2 2 2" xfId="8216" xr:uid="{346AA126-963D-4834-B2BE-70876C91D3A1}"/>
    <cellStyle name="20% - Accent2 13 2 2 2 3" xfId="6459" xr:uid="{80E814C5-A6A7-403E-89D7-B31995936A9B}"/>
    <cellStyle name="20% - Accent2 13 2 2 2_Exh G" xfId="2100" xr:uid="{00000000-0005-0000-0000-0000C4010000}"/>
    <cellStyle name="20% - Accent2 13 2 2 3" xfId="3777" xr:uid="{00000000-0005-0000-0000-0000C5010000}"/>
    <cellStyle name="20% - Accent2 13 2 2 3 2" xfId="7338" xr:uid="{3E850E06-EBCA-4258-9C83-D8ACD5FFE122}"/>
    <cellStyle name="20% - Accent2 13 2 2 4" xfId="5580" xr:uid="{FEB9C777-1F97-47EF-A57B-A0706F2F083D}"/>
    <cellStyle name="20% - Accent2 13 2 2_Exh G" xfId="2099" xr:uid="{00000000-0005-0000-0000-0000C6010000}"/>
    <cellStyle name="20% - Accent2 13 2 3" xfId="1126" xr:uid="{00000000-0005-0000-0000-0000C7010000}"/>
    <cellStyle name="20% - Accent2 13 2 3 2" xfId="4655" xr:uid="{00000000-0005-0000-0000-0000C8010000}"/>
    <cellStyle name="20% - Accent2 13 2 3 2 2" xfId="8215" xr:uid="{42F1B14F-0A5C-4496-8929-E1373C8063CF}"/>
    <cellStyle name="20% - Accent2 13 2 3 3" xfId="6458" xr:uid="{2E6EDD9D-D0DE-4365-B95D-ACFC58AF9760}"/>
    <cellStyle name="20% - Accent2 13 2 3_Exh G" xfId="2101" xr:uid="{00000000-0005-0000-0000-0000C9010000}"/>
    <cellStyle name="20% - Accent2 13 2 4" xfId="3776" xr:uid="{00000000-0005-0000-0000-0000CA010000}"/>
    <cellStyle name="20% - Accent2 13 2 4 2" xfId="7337" xr:uid="{A57E3247-E9B8-4C4C-B9B6-DAE97798D55C}"/>
    <cellStyle name="20% - Accent2 13 2 5" xfId="5579" xr:uid="{9769BC7A-D636-48CE-A443-C077DDB1078E}"/>
    <cellStyle name="20% - Accent2 13 2_Exh G" xfId="2098" xr:uid="{00000000-0005-0000-0000-0000CB010000}"/>
    <cellStyle name="20% - Accent2 13 3" xfId="101" xr:uid="{00000000-0005-0000-0000-0000CC010000}"/>
    <cellStyle name="20% - Accent2 13 3 2" xfId="1128" xr:uid="{00000000-0005-0000-0000-0000CD010000}"/>
    <cellStyle name="20% - Accent2 13 3 2 2" xfId="4657" xr:uid="{00000000-0005-0000-0000-0000CE010000}"/>
    <cellStyle name="20% - Accent2 13 3 2 2 2" xfId="8217" xr:uid="{4DD8CF80-6F59-4758-84A2-856DB388B640}"/>
    <cellStyle name="20% - Accent2 13 3 2 3" xfId="6460" xr:uid="{E663B904-8156-43F8-B9AE-F611151783B0}"/>
    <cellStyle name="20% - Accent2 13 3 2_Exh G" xfId="2103" xr:uid="{00000000-0005-0000-0000-0000CF010000}"/>
    <cellStyle name="20% - Accent2 13 3 3" xfId="3778" xr:uid="{00000000-0005-0000-0000-0000D0010000}"/>
    <cellStyle name="20% - Accent2 13 3 3 2" xfId="7339" xr:uid="{98E96F4A-DA2B-43B2-8A42-81E1EB649EB5}"/>
    <cellStyle name="20% - Accent2 13 3 4" xfId="5581" xr:uid="{9BE6EDB6-BCD2-4574-909D-22C95F019268}"/>
    <cellStyle name="20% - Accent2 13 3_Exh G" xfId="2102" xr:uid="{00000000-0005-0000-0000-0000D1010000}"/>
    <cellStyle name="20% - Accent2 13 4" xfId="1125" xr:uid="{00000000-0005-0000-0000-0000D2010000}"/>
    <cellStyle name="20% - Accent2 13 4 2" xfId="4654" xr:uid="{00000000-0005-0000-0000-0000D3010000}"/>
    <cellStyle name="20% - Accent2 13 4 2 2" xfId="8214" xr:uid="{E18EDC2F-4F14-406C-81AB-38C517A2C15E}"/>
    <cellStyle name="20% - Accent2 13 4 3" xfId="6457" xr:uid="{A52442FC-8FD0-4EE4-8ADC-98C5E7301A4C}"/>
    <cellStyle name="20% - Accent2 13 4_Exh G" xfId="2104" xr:uid="{00000000-0005-0000-0000-0000D4010000}"/>
    <cellStyle name="20% - Accent2 13 5" xfId="3775" xr:uid="{00000000-0005-0000-0000-0000D5010000}"/>
    <cellStyle name="20% - Accent2 13 5 2" xfId="7336" xr:uid="{EE965BFB-93EA-4F89-8E49-FE1CA8342B93}"/>
    <cellStyle name="20% - Accent2 13 6" xfId="5578" xr:uid="{782CFB64-90CD-4255-979D-DDC4B744CFA4}"/>
    <cellStyle name="20% - Accent2 13_Exh G" xfId="2097" xr:uid="{00000000-0005-0000-0000-0000D6010000}"/>
    <cellStyle name="20% - Accent2 14" xfId="102" xr:uid="{00000000-0005-0000-0000-0000D7010000}"/>
    <cellStyle name="20% - Accent2 14 2" xfId="103" xr:uid="{00000000-0005-0000-0000-0000D8010000}"/>
    <cellStyle name="20% - Accent2 14 2 2" xfId="1130" xr:uid="{00000000-0005-0000-0000-0000D9010000}"/>
    <cellStyle name="20% - Accent2 14 2 2 2" xfId="4659" xr:uid="{00000000-0005-0000-0000-0000DA010000}"/>
    <cellStyle name="20% - Accent2 14 2 2 2 2" xfId="8219" xr:uid="{DC82077A-6C84-4A11-ACD7-610F255624DA}"/>
    <cellStyle name="20% - Accent2 14 2 2 3" xfId="6462" xr:uid="{ED0A7DA7-F118-4CF3-B3E6-25D90F4B669A}"/>
    <cellStyle name="20% - Accent2 14 2 2_Exh G" xfId="2107" xr:uid="{00000000-0005-0000-0000-0000DB010000}"/>
    <cellStyle name="20% - Accent2 14 2 3" xfId="3780" xr:uid="{00000000-0005-0000-0000-0000DC010000}"/>
    <cellStyle name="20% - Accent2 14 2 3 2" xfId="7341" xr:uid="{2C576BE6-769C-446A-B624-F6C10BB632B4}"/>
    <cellStyle name="20% - Accent2 14 2 4" xfId="5583" xr:uid="{B4E6A427-D8E9-4012-99F2-87073DC357B3}"/>
    <cellStyle name="20% - Accent2 14 2_Exh G" xfId="2106" xr:uid="{00000000-0005-0000-0000-0000DD010000}"/>
    <cellStyle name="20% - Accent2 14 3" xfId="1129" xr:uid="{00000000-0005-0000-0000-0000DE010000}"/>
    <cellStyle name="20% - Accent2 14 3 2" xfId="4658" xr:uid="{00000000-0005-0000-0000-0000DF010000}"/>
    <cellStyle name="20% - Accent2 14 3 2 2" xfId="8218" xr:uid="{095B71C4-13D8-42FC-924F-842726F76335}"/>
    <cellStyle name="20% - Accent2 14 3 3" xfId="6461" xr:uid="{0C933711-EEBD-47ED-B24A-16090FE558DB}"/>
    <cellStyle name="20% - Accent2 14 3_Exh G" xfId="2108" xr:uid="{00000000-0005-0000-0000-0000E0010000}"/>
    <cellStyle name="20% - Accent2 14 4" xfId="3779" xr:uid="{00000000-0005-0000-0000-0000E1010000}"/>
    <cellStyle name="20% - Accent2 14 4 2" xfId="7340" xr:uid="{B96ACBCE-62C9-4064-BCEA-ADA341EF8C2E}"/>
    <cellStyle name="20% - Accent2 14 5" xfId="5582" xr:uid="{AB4E05DD-616C-4C1E-B8DA-71575EEECDA7}"/>
    <cellStyle name="20% - Accent2 14_Exh G" xfId="2105" xr:uid="{00000000-0005-0000-0000-0000E2010000}"/>
    <cellStyle name="20% - Accent2 15" xfId="104" xr:uid="{00000000-0005-0000-0000-0000E3010000}"/>
    <cellStyle name="20% - Accent2 15 2" xfId="1131" xr:uid="{00000000-0005-0000-0000-0000E4010000}"/>
    <cellStyle name="20% - Accent2 15 2 2" xfId="4660" xr:uid="{00000000-0005-0000-0000-0000E5010000}"/>
    <cellStyle name="20% - Accent2 15 2 2 2" xfId="8220" xr:uid="{067EE69B-5785-4179-8FB6-26B5781E1A1F}"/>
    <cellStyle name="20% - Accent2 15 2 3" xfId="6463" xr:uid="{762A86A3-DEA9-4A3B-BC85-060EF5FCC676}"/>
    <cellStyle name="20% - Accent2 15 2_Exh G" xfId="2110" xr:uid="{00000000-0005-0000-0000-0000E6010000}"/>
    <cellStyle name="20% - Accent2 15 3" xfId="3781" xr:uid="{00000000-0005-0000-0000-0000E7010000}"/>
    <cellStyle name="20% - Accent2 15 3 2" xfId="7342" xr:uid="{C5C34419-B72B-4BD2-BFE8-A9429B6617AE}"/>
    <cellStyle name="20% - Accent2 15 4" xfId="5584" xr:uid="{215D440D-C181-4236-9C99-3C84FEFFCFB3}"/>
    <cellStyle name="20% - Accent2 15_Exh G" xfId="2109" xr:uid="{00000000-0005-0000-0000-0000E8010000}"/>
    <cellStyle name="20% - Accent2 16" xfId="854" xr:uid="{00000000-0005-0000-0000-0000E9010000}"/>
    <cellStyle name="20% - Accent2 16 2" xfId="1792" xr:uid="{00000000-0005-0000-0000-0000EA010000}"/>
    <cellStyle name="20% - Accent2 16 2 2" xfId="5312" xr:uid="{00000000-0005-0000-0000-0000EB010000}"/>
    <cellStyle name="20% - Accent2 16 2 2 2" xfId="8872" xr:uid="{3C8D153C-9FFB-4C6C-A8F5-B994A35D0235}"/>
    <cellStyle name="20% - Accent2 16 2 3" xfId="7115" xr:uid="{52ADF83C-F9EB-4788-A40F-B4AAC45C659D}"/>
    <cellStyle name="20% - Accent2 16 2_Exh G" xfId="2112" xr:uid="{00000000-0005-0000-0000-0000EC010000}"/>
    <cellStyle name="20% - Accent2 16 3" xfId="4433" xr:uid="{00000000-0005-0000-0000-0000ED010000}"/>
    <cellStyle name="20% - Accent2 16 3 2" xfId="7994" xr:uid="{787FDFE0-A0A5-4984-8431-307065F8A48B}"/>
    <cellStyle name="20% - Accent2 16 4" xfId="6237" xr:uid="{F4202747-9D0D-4576-A69D-66A755F7CCDA}"/>
    <cellStyle name="20% - Accent2 16_Exh G" xfId="2111" xr:uid="{00000000-0005-0000-0000-0000EE010000}"/>
    <cellStyle name="20% - Accent2 2" xfId="105" xr:uid="{00000000-0005-0000-0000-0000EF010000}"/>
    <cellStyle name="20% - Accent2 2 2" xfId="106" xr:uid="{00000000-0005-0000-0000-0000F0010000}"/>
    <cellStyle name="20% - Accent2 2 2 2" xfId="107" xr:uid="{00000000-0005-0000-0000-0000F1010000}"/>
    <cellStyle name="20% - Accent2 2 2 2 2" xfId="1134" xr:uid="{00000000-0005-0000-0000-0000F2010000}"/>
    <cellStyle name="20% - Accent2 2 2 2 2 2" xfId="4663" xr:uid="{00000000-0005-0000-0000-0000F3010000}"/>
    <cellStyle name="20% - Accent2 2 2 2 2 2 2" xfId="8223" xr:uid="{02A04C07-1291-42F6-A89A-6291523ABC52}"/>
    <cellStyle name="20% - Accent2 2 2 2 2 3" xfId="6466" xr:uid="{3E024C71-7109-4CF3-AB0D-F0196298A59B}"/>
    <cellStyle name="20% - Accent2 2 2 2 2_Exh G" xfId="2116" xr:uid="{00000000-0005-0000-0000-0000F4010000}"/>
    <cellStyle name="20% - Accent2 2 2 2 3" xfId="3784" xr:uid="{00000000-0005-0000-0000-0000F5010000}"/>
    <cellStyle name="20% - Accent2 2 2 2 3 2" xfId="7345" xr:uid="{7A05EE98-99FA-4223-94AB-7F5CDCFB5A3E}"/>
    <cellStyle name="20% - Accent2 2 2 2 4" xfId="5587" xr:uid="{91CCB4E1-5F2C-4E20-B25B-95756728545B}"/>
    <cellStyle name="20% - Accent2 2 2 2_Exh G" xfId="2115" xr:uid="{00000000-0005-0000-0000-0000F6010000}"/>
    <cellStyle name="20% - Accent2 2 2 3" xfId="886" xr:uid="{00000000-0005-0000-0000-0000F7010000}"/>
    <cellStyle name="20% - Accent2 2 2 3 2" xfId="1819" xr:uid="{00000000-0005-0000-0000-0000F8010000}"/>
    <cellStyle name="20% - Accent2 2 2 3 2 2" xfId="5336" xr:uid="{00000000-0005-0000-0000-0000F9010000}"/>
    <cellStyle name="20% - Accent2 2 2 3 2 2 2" xfId="8896" xr:uid="{F5273999-8B13-428F-8261-6C268E4B5157}"/>
    <cellStyle name="20% - Accent2 2 2 3 2 3" xfId="7139" xr:uid="{98FB16AA-27C2-41A7-8E64-34CF015F88C0}"/>
    <cellStyle name="20% - Accent2 2 2 3 2_Exh G" xfId="2118" xr:uid="{00000000-0005-0000-0000-0000FA010000}"/>
    <cellStyle name="20% - Accent2 2 2 3 3" xfId="4457" xr:uid="{00000000-0005-0000-0000-0000FB010000}"/>
    <cellStyle name="20% - Accent2 2 2 3 3 2" xfId="8018" xr:uid="{FA9EDE73-67F7-493F-9E47-E51594CB9AED}"/>
    <cellStyle name="20% - Accent2 2 2 3 4" xfId="6261" xr:uid="{150D0748-B8B5-4173-BF79-5E9C346877DD}"/>
    <cellStyle name="20% - Accent2 2 2 3_Exh G" xfId="2117" xr:uid="{00000000-0005-0000-0000-0000FC010000}"/>
    <cellStyle name="20% - Accent2 2 2 4" xfId="1133" xr:uid="{00000000-0005-0000-0000-0000FD010000}"/>
    <cellStyle name="20% - Accent2 2 2 4 2" xfId="4662" xr:uid="{00000000-0005-0000-0000-0000FE010000}"/>
    <cellStyle name="20% - Accent2 2 2 4 2 2" xfId="8222" xr:uid="{0A97A2A6-8364-4E3D-9C2C-5BA6ACA41413}"/>
    <cellStyle name="20% - Accent2 2 2 4 3" xfId="6465" xr:uid="{1E49ACE3-3FE6-4438-B706-7533D375838C}"/>
    <cellStyle name="20% - Accent2 2 2 4_Exh G" xfId="2119" xr:uid="{00000000-0005-0000-0000-0000FF010000}"/>
    <cellStyle name="20% - Accent2 2 2 5" xfId="3783" xr:uid="{00000000-0005-0000-0000-000000020000}"/>
    <cellStyle name="20% - Accent2 2 2 5 2" xfId="7344" xr:uid="{8BF3509F-0556-4100-8E21-AC826076932A}"/>
    <cellStyle name="20% - Accent2 2 2 6" xfId="5586" xr:uid="{FE4693B0-50AB-472D-956D-E5214DBA5CC6}"/>
    <cellStyle name="20% - Accent2 2 2_Exh G" xfId="2114" xr:uid="{00000000-0005-0000-0000-000001020000}"/>
    <cellStyle name="20% - Accent2 2 3" xfId="108" xr:uid="{00000000-0005-0000-0000-000002020000}"/>
    <cellStyle name="20% - Accent2 2 3 2" xfId="1135" xr:uid="{00000000-0005-0000-0000-000003020000}"/>
    <cellStyle name="20% - Accent2 2 3 2 2" xfId="4664" xr:uid="{00000000-0005-0000-0000-000004020000}"/>
    <cellStyle name="20% - Accent2 2 3 2 2 2" xfId="8224" xr:uid="{3D7172FC-BFD4-4F55-8EB8-A394593F4F87}"/>
    <cellStyle name="20% - Accent2 2 3 2 3" xfId="6467" xr:uid="{00D767C5-850E-4E9A-9728-AE3C5AFC8487}"/>
    <cellStyle name="20% - Accent2 2 3 2_Exh G" xfId="2121" xr:uid="{00000000-0005-0000-0000-000005020000}"/>
    <cellStyle name="20% - Accent2 2 3 3" xfId="3785" xr:uid="{00000000-0005-0000-0000-000006020000}"/>
    <cellStyle name="20% - Accent2 2 3 3 2" xfId="7346" xr:uid="{AEBFA4CA-0F3E-41E2-9DF8-B93E31152308}"/>
    <cellStyle name="20% - Accent2 2 3 4" xfId="5588" xr:uid="{FC739FEE-9D8A-41C6-B1FB-173BDAEA834B}"/>
    <cellStyle name="20% - Accent2 2 3_Exh G" xfId="2120" xr:uid="{00000000-0005-0000-0000-000007020000}"/>
    <cellStyle name="20% - Accent2 2 4" xfId="885" xr:uid="{00000000-0005-0000-0000-000008020000}"/>
    <cellStyle name="20% - Accent2 2 4 2" xfId="1818" xr:uid="{00000000-0005-0000-0000-000009020000}"/>
    <cellStyle name="20% - Accent2 2 4 2 2" xfId="5335" xr:uid="{00000000-0005-0000-0000-00000A020000}"/>
    <cellStyle name="20% - Accent2 2 4 2 2 2" xfId="8895" xr:uid="{06E3840F-B4E7-426F-8FB0-6C71786E8F36}"/>
    <cellStyle name="20% - Accent2 2 4 2 3" xfId="7138" xr:uid="{2E07A296-398C-4D6F-9171-E2FB8DDD566C}"/>
    <cellStyle name="20% - Accent2 2 4 2_Exh G" xfId="2123" xr:uid="{00000000-0005-0000-0000-00000B020000}"/>
    <cellStyle name="20% - Accent2 2 4 3" xfId="4456" xr:uid="{00000000-0005-0000-0000-00000C020000}"/>
    <cellStyle name="20% - Accent2 2 4 3 2" xfId="8017" xr:uid="{AB800DDA-51DE-4296-A7FB-DB96D7FD44B8}"/>
    <cellStyle name="20% - Accent2 2 4 4" xfId="6260" xr:uid="{19813B0F-61E2-4FD7-8BCF-0B6218D3D6FE}"/>
    <cellStyle name="20% - Accent2 2 4_Exh G" xfId="2122" xr:uid="{00000000-0005-0000-0000-00000D020000}"/>
    <cellStyle name="20% - Accent2 2 5" xfId="1132" xr:uid="{00000000-0005-0000-0000-00000E020000}"/>
    <cellStyle name="20% - Accent2 2 5 2" xfId="4661" xr:uid="{00000000-0005-0000-0000-00000F020000}"/>
    <cellStyle name="20% - Accent2 2 5 2 2" xfId="8221" xr:uid="{35DB673A-6834-4B0B-893A-28A23C50FD6A}"/>
    <cellStyle name="20% - Accent2 2 5 3" xfId="6464" xr:uid="{61517A49-7E42-420B-8498-13B9167FBF91}"/>
    <cellStyle name="20% - Accent2 2 5_Exh G" xfId="2124" xr:uid="{00000000-0005-0000-0000-000010020000}"/>
    <cellStyle name="20% - Accent2 2 6" xfId="3782" xr:uid="{00000000-0005-0000-0000-000011020000}"/>
    <cellStyle name="20% - Accent2 2 6 2" xfId="7343" xr:uid="{49DFF0DD-BE34-45F9-A0B2-9454E5F7BA09}"/>
    <cellStyle name="20% - Accent2 2 7" xfId="5585" xr:uid="{E244A354-4F0E-46BC-B52C-C2C678ACC162}"/>
    <cellStyle name="20% - Accent2 2_Exh G" xfId="2113" xr:uid="{00000000-0005-0000-0000-000012020000}"/>
    <cellStyle name="20% - Accent2 3" xfId="109" xr:uid="{00000000-0005-0000-0000-000013020000}"/>
    <cellStyle name="20% - Accent2 3 2" xfId="110" xr:uid="{00000000-0005-0000-0000-000014020000}"/>
    <cellStyle name="20% - Accent2 3 2 2" xfId="111" xr:uid="{00000000-0005-0000-0000-000015020000}"/>
    <cellStyle name="20% - Accent2 3 2 2 2" xfId="1138" xr:uid="{00000000-0005-0000-0000-000016020000}"/>
    <cellStyle name="20% - Accent2 3 2 2 2 2" xfId="4667" xr:uid="{00000000-0005-0000-0000-000017020000}"/>
    <cellStyle name="20% - Accent2 3 2 2 2 2 2" xfId="8227" xr:uid="{78BA8B0F-1A14-4078-8626-87AE41F48D2F}"/>
    <cellStyle name="20% - Accent2 3 2 2 2 3" xfId="6470" xr:uid="{4EACB886-9506-4B79-813A-5EC6F075FE38}"/>
    <cellStyle name="20% - Accent2 3 2 2 2_Exh G" xfId="2128" xr:uid="{00000000-0005-0000-0000-000018020000}"/>
    <cellStyle name="20% - Accent2 3 2 2 3" xfId="3788" xr:uid="{00000000-0005-0000-0000-000019020000}"/>
    <cellStyle name="20% - Accent2 3 2 2 3 2" xfId="7349" xr:uid="{AC917FAB-12DC-4376-8FA0-16837C896206}"/>
    <cellStyle name="20% - Accent2 3 2 2 4" xfId="5591" xr:uid="{BDA32ED7-43A6-41D4-82BC-6DC6764148E4}"/>
    <cellStyle name="20% - Accent2 3 2 2_Exh G" xfId="2127" xr:uid="{00000000-0005-0000-0000-00001A020000}"/>
    <cellStyle name="20% - Accent2 3 2 3" xfId="888" xr:uid="{00000000-0005-0000-0000-00001B020000}"/>
    <cellStyle name="20% - Accent2 3 2 3 2" xfId="1821" xr:uid="{00000000-0005-0000-0000-00001C020000}"/>
    <cellStyle name="20% - Accent2 3 2 3 2 2" xfId="5338" xr:uid="{00000000-0005-0000-0000-00001D020000}"/>
    <cellStyle name="20% - Accent2 3 2 3 2 2 2" xfId="8898" xr:uid="{0E2E310E-4814-4600-BAA0-BFB8A25B2C1A}"/>
    <cellStyle name="20% - Accent2 3 2 3 2 3" xfId="7141" xr:uid="{981612EE-6FEE-4844-91C9-325FA47E789F}"/>
    <cellStyle name="20% - Accent2 3 2 3 2_Exh G" xfId="2130" xr:uid="{00000000-0005-0000-0000-00001E020000}"/>
    <cellStyle name="20% - Accent2 3 2 3 3" xfId="4459" xr:uid="{00000000-0005-0000-0000-00001F020000}"/>
    <cellStyle name="20% - Accent2 3 2 3 3 2" xfId="8020" xr:uid="{2E7C3B88-6E88-401E-B2C5-1F62E02DDBD4}"/>
    <cellStyle name="20% - Accent2 3 2 3 4" xfId="6263" xr:uid="{836A9C4F-48C1-40A1-B8A5-6B595A499EC2}"/>
    <cellStyle name="20% - Accent2 3 2 3_Exh G" xfId="2129" xr:uid="{00000000-0005-0000-0000-000020020000}"/>
    <cellStyle name="20% - Accent2 3 2 4" xfId="1137" xr:uid="{00000000-0005-0000-0000-000021020000}"/>
    <cellStyle name="20% - Accent2 3 2 4 2" xfId="4666" xr:uid="{00000000-0005-0000-0000-000022020000}"/>
    <cellStyle name="20% - Accent2 3 2 4 2 2" xfId="8226" xr:uid="{0D874D55-BC73-41A0-A2F4-F0FDA6CC4018}"/>
    <cellStyle name="20% - Accent2 3 2 4 3" xfId="6469" xr:uid="{073EB7D6-4015-43A1-A0E5-030E780CD332}"/>
    <cellStyle name="20% - Accent2 3 2 4_Exh G" xfId="2131" xr:uid="{00000000-0005-0000-0000-000023020000}"/>
    <cellStyle name="20% - Accent2 3 2 5" xfId="3787" xr:uid="{00000000-0005-0000-0000-000024020000}"/>
    <cellStyle name="20% - Accent2 3 2 5 2" xfId="7348" xr:uid="{CC174078-1258-4E8F-A0B5-81F1BFE09184}"/>
    <cellStyle name="20% - Accent2 3 2 6" xfId="5590" xr:uid="{7C0602D7-03C0-47FA-91A2-D6D51EFB4463}"/>
    <cellStyle name="20% - Accent2 3 2_Exh G" xfId="2126" xr:uid="{00000000-0005-0000-0000-000025020000}"/>
    <cellStyle name="20% - Accent2 3 3" xfId="112" xr:uid="{00000000-0005-0000-0000-000026020000}"/>
    <cellStyle name="20% - Accent2 3 3 2" xfId="1139" xr:uid="{00000000-0005-0000-0000-000027020000}"/>
    <cellStyle name="20% - Accent2 3 3 2 2" xfId="4668" xr:uid="{00000000-0005-0000-0000-000028020000}"/>
    <cellStyle name="20% - Accent2 3 3 2 2 2" xfId="8228" xr:uid="{EF60B397-BD03-4A5E-8023-6779933166E4}"/>
    <cellStyle name="20% - Accent2 3 3 2 3" xfId="6471" xr:uid="{28FA0C9B-5B4E-4829-A63B-D45ED9A485DE}"/>
    <cellStyle name="20% - Accent2 3 3 2_Exh G" xfId="2133" xr:uid="{00000000-0005-0000-0000-000029020000}"/>
    <cellStyle name="20% - Accent2 3 3 3" xfId="3789" xr:uid="{00000000-0005-0000-0000-00002A020000}"/>
    <cellStyle name="20% - Accent2 3 3 3 2" xfId="7350" xr:uid="{4316D98A-4704-4C7D-A8D6-862434AD470A}"/>
    <cellStyle name="20% - Accent2 3 3 4" xfId="5592" xr:uid="{8B4E4234-6DDF-409F-B64D-483F993FBA7A}"/>
    <cellStyle name="20% - Accent2 3 3_Exh G" xfId="2132" xr:uid="{00000000-0005-0000-0000-00002B020000}"/>
    <cellStyle name="20% - Accent2 3 4" xfId="887" xr:uid="{00000000-0005-0000-0000-00002C020000}"/>
    <cellStyle name="20% - Accent2 3 4 2" xfId="1820" xr:uid="{00000000-0005-0000-0000-00002D020000}"/>
    <cellStyle name="20% - Accent2 3 4 2 2" xfId="5337" xr:uid="{00000000-0005-0000-0000-00002E020000}"/>
    <cellStyle name="20% - Accent2 3 4 2 2 2" xfId="8897" xr:uid="{9331171B-9D86-4D9E-A3AE-0CDD033ABDAE}"/>
    <cellStyle name="20% - Accent2 3 4 2 3" xfId="7140" xr:uid="{809B6EE0-AEF2-45C9-A752-B08C4F94E627}"/>
    <cellStyle name="20% - Accent2 3 4 2_Exh G" xfId="2135" xr:uid="{00000000-0005-0000-0000-00002F020000}"/>
    <cellStyle name="20% - Accent2 3 4 3" xfId="4458" xr:uid="{00000000-0005-0000-0000-000030020000}"/>
    <cellStyle name="20% - Accent2 3 4 3 2" xfId="8019" xr:uid="{A3E20479-4063-41D4-8B5F-66823C2BED91}"/>
    <cellStyle name="20% - Accent2 3 4 4" xfId="6262" xr:uid="{8D7722DF-838F-41C3-90A7-375C9007E0F0}"/>
    <cellStyle name="20% - Accent2 3 4_Exh G" xfId="2134" xr:uid="{00000000-0005-0000-0000-000031020000}"/>
    <cellStyle name="20% - Accent2 3 5" xfId="1136" xr:uid="{00000000-0005-0000-0000-000032020000}"/>
    <cellStyle name="20% - Accent2 3 5 2" xfId="4665" xr:uid="{00000000-0005-0000-0000-000033020000}"/>
    <cellStyle name="20% - Accent2 3 5 2 2" xfId="8225" xr:uid="{17A6C854-DFE4-47D8-A1A7-2A6630F0889C}"/>
    <cellStyle name="20% - Accent2 3 5 3" xfId="6468" xr:uid="{B79131A9-3905-4208-8759-47AAAD94E1D5}"/>
    <cellStyle name="20% - Accent2 3 5_Exh G" xfId="2136" xr:uid="{00000000-0005-0000-0000-000034020000}"/>
    <cellStyle name="20% - Accent2 3 6" xfId="3786" xr:uid="{00000000-0005-0000-0000-000035020000}"/>
    <cellStyle name="20% - Accent2 3 6 2" xfId="7347" xr:uid="{6932BD1C-8D30-4E36-845F-A1A75352BD65}"/>
    <cellStyle name="20% - Accent2 3 7" xfId="5589" xr:uid="{16A41731-56F0-4647-B9C6-B9CB1DEAB1E1}"/>
    <cellStyle name="20% - Accent2 3_Exh G" xfId="2125" xr:uid="{00000000-0005-0000-0000-000036020000}"/>
    <cellStyle name="20% - Accent2 4" xfId="113" xr:uid="{00000000-0005-0000-0000-000037020000}"/>
    <cellStyle name="20% - Accent2 4 2" xfId="114" xr:uid="{00000000-0005-0000-0000-000038020000}"/>
    <cellStyle name="20% - Accent2 4 2 2" xfId="115" xr:uid="{00000000-0005-0000-0000-000039020000}"/>
    <cellStyle name="20% - Accent2 4 2 2 2" xfId="1142" xr:uid="{00000000-0005-0000-0000-00003A020000}"/>
    <cellStyle name="20% - Accent2 4 2 2 2 2" xfId="4671" xr:uid="{00000000-0005-0000-0000-00003B020000}"/>
    <cellStyle name="20% - Accent2 4 2 2 2 2 2" xfId="8231" xr:uid="{FB6420A6-C565-4731-9229-B91C15019546}"/>
    <cellStyle name="20% - Accent2 4 2 2 2 3" xfId="6474" xr:uid="{34FC6219-A8B7-463C-8DBC-F3E996FA03B4}"/>
    <cellStyle name="20% - Accent2 4 2 2 2_Exh G" xfId="2140" xr:uid="{00000000-0005-0000-0000-00003C020000}"/>
    <cellStyle name="20% - Accent2 4 2 2 3" xfId="3792" xr:uid="{00000000-0005-0000-0000-00003D020000}"/>
    <cellStyle name="20% - Accent2 4 2 2 3 2" xfId="7353" xr:uid="{A08DE3B3-2810-4DA0-9EE8-F3E577566897}"/>
    <cellStyle name="20% - Accent2 4 2 2 4" xfId="5595" xr:uid="{9CEE58C6-B222-4FCE-8066-909B51D6F806}"/>
    <cellStyle name="20% - Accent2 4 2 2_Exh G" xfId="2139" xr:uid="{00000000-0005-0000-0000-00003E020000}"/>
    <cellStyle name="20% - Accent2 4 2 3" xfId="890" xr:uid="{00000000-0005-0000-0000-00003F020000}"/>
    <cellStyle name="20% - Accent2 4 2 3 2" xfId="1823" xr:uid="{00000000-0005-0000-0000-000040020000}"/>
    <cellStyle name="20% - Accent2 4 2 3 2 2" xfId="5340" xr:uid="{00000000-0005-0000-0000-000041020000}"/>
    <cellStyle name="20% - Accent2 4 2 3 2 2 2" xfId="8900" xr:uid="{FAC7C32E-8A86-42F7-9B29-7F344626344F}"/>
    <cellStyle name="20% - Accent2 4 2 3 2 3" xfId="7143" xr:uid="{40CC63C5-8F94-4C48-8BEC-3E77FF95DF51}"/>
    <cellStyle name="20% - Accent2 4 2 3 2_Exh G" xfId="2142" xr:uid="{00000000-0005-0000-0000-000042020000}"/>
    <cellStyle name="20% - Accent2 4 2 3 3" xfId="4461" xr:uid="{00000000-0005-0000-0000-000043020000}"/>
    <cellStyle name="20% - Accent2 4 2 3 3 2" xfId="8022" xr:uid="{6D67D45B-CED6-4B38-9009-EC0403F151E9}"/>
    <cellStyle name="20% - Accent2 4 2 3 4" xfId="6265" xr:uid="{38AC01BB-B76F-460C-9164-291616CDD3B9}"/>
    <cellStyle name="20% - Accent2 4 2 3_Exh G" xfId="2141" xr:uid="{00000000-0005-0000-0000-000044020000}"/>
    <cellStyle name="20% - Accent2 4 2 4" xfId="1141" xr:uid="{00000000-0005-0000-0000-000045020000}"/>
    <cellStyle name="20% - Accent2 4 2 4 2" xfId="4670" xr:uid="{00000000-0005-0000-0000-000046020000}"/>
    <cellStyle name="20% - Accent2 4 2 4 2 2" xfId="8230" xr:uid="{8D2D3CDD-3035-4A3A-A2A1-9AD70B83A764}"/>
    <cellStyle name="20% - Accent2 4 2 4 3" xfId="6473" xr:uid="{CC848EE4-6EA6-4B2A-95C8-65EF15287FA0}"/>
    <cellStyle name="20% - Accent2 4 2 4_Exh G" xfId="2143" xr:uid="{00000000-0005-0000-0000-000047020000}"/>
    <cellStyle name="20% - Accent2 4 2 5" xfId="3791" xr:uid="{00000000-0005-0000-0000-000048020000}"/>
    <cellStyle name="20% - Accent2 4 2 5 2" xfId="7352" xr:uid="{8AEE3DFE-823D-4BC0-AE5C-4E08C04045C5}"/>
    <cellStyle name="20% - Accent2 4 2 6" xfId="5594" xr:uid="{2CA8E8A9-DFF6-4D63-996E-D447F638D2D2}"/>
    <cellStyle name="20% - Accent2 4 2_Exh G" xfId="2138" xr:uid="{00000000-0005-0000-0000-000049020000}"/>
    <cellStyle name="20% - Accent2 4 3" xfId="116" xr:uid="{00000000-0005-0000-0000-00004A020000}"/>
    <cellStyle name="20% - Accent2 4 3 2" xfId="1143" xr:uid="{00000000-0005-0000-0000-00004B020000}"/>
    <cellStyle name="20% - Accent2 4 3 2 2" xfId="4672" xr:uid="{00000000-0005-0000-0000-00004C020000}"/>
    <cellStyle name="20% - Accent2 4 3 2 2 2" xfId="8232" xr:uid="{8379CA4E-46C0-4B1B-8C04-0CA15FD3B216}"/>
    <cellStyle name="20% - Accent2 4 3 2 3" xfId="6475" xr:uid="{842C3D2E-402C-427D-8F6F-2ADE848A1F18}"/>
    <cellStyle name="20% - Accent2 4 3 2_Exh G" xfId="2145" xr:uid="{00000000-0005-0000-0000-00004D020000}"/>
    <cellStyle name="20% - Accent2 4 3 3" xfId="3793" xr:uid="{00000000-0005-0000-0000-00004E020000}"/>
    <cellStyle name="20% - Accent2 4 3 3 2" xfId="7354" xr:uid="{73EE1873-77B9-4685-99DE-B8877CE431A3}"/>
    <cellStyle name="20% - Accent2 4 3 4" xfId="5596" xr:uid="{1C774C78-ACC3-46D5-8C39-5117CD2E028D}"/>
    <cellStyle name="20% - Accent2 4 3_Exh G" xfId="2144" xr:uid="{00000000-0005-0000-0000-00004F020000}"/>
    <cellStyle name="20% - Accent2 4 4" xfId="889" xr:uid="{00000000-0005-0000-0000-000050020000}"/>
    <cellStyle name="20% - Accent2 4 4 2" xfId="1822" xr:uid="{00000000-0005-0000-0000-000051020000}"/>
    <cellStyle name="20% - Accent2 4 4 2 2" xfId="5339" xr:uid="{00000000-0005-0000-0000-000052020000}"/>
    <cellStyle name="20% - Accent2 4 4 2 2 2" xfId="8899" xr:uid="{4CCCC60A-0397-44A9-BE48-335AAB1B85D9}"/>
    <cellStyle name="20% - Accent2 4 4 2 3" xfId="7142" xr:uid="{94052056-FEC2-489B-91FA-5B8EDADD669A}"/>
    <cellStyle name="20% - Accent2 4 4 2_Exh G" xfId="2147" xr:uid="{00000000-0005-0000-0000-000053020000}"/>
    <cellStyle name="20% - Accent2 4 4 3" xfId="4460" xr:uid="{00000000-0005-0000-0000-000054020000}"/>
    <cellStyle name="20% - Accent2 4 4 3 2" xfId="8021" xr:uid="{D1937AB3-32E5-4C12-8A19-B8040D1B7CE7}"/>
    <cellStyle name="20% - Accent2 4 4 4" xfId="6264" xr:uid="{2A2737C3-353B-4A1C-B821-F67AD3321EF9}"/>
    <cellStyle name="20% - Accent2 4 4_Exh G" xfId="2146" xr:uid="{00000000-0005-0000-0000-000055020000}"/>
    <cellStyle name="20% - Accent2 4 5" xfId="1140" xr:uid="{00000000-0005-0000-0000-000056020000}"/>
    <cellStyle name="20% - Accent2 4 5 2" xfId="4669" xr:uid="{00000000-0005-0000-0000-000057020000}"/>
    <cellStyle name="20% - Accent2 4 5 2 2" xfId="8229" xr:uid="{875A5D8B-5CAE-4D48-B7D0-BAD82C53D71D}"/>
    <cellStyle name="20% - Accent2 4 5 3" xfId="6472" xr:uid="{5626D035-4887-456B-B53D-20346E4A93A0}"/>
    <cellStyle name="20% - Accent2 4 5_Exh G" xfId="2148" xr:uid="{00000000-0005-0000-0000-000058020000}"/>
    <cellStyle name="20% - Accent2 4 6" xfId="3790" xr:uid="{00000000-0005-0000-0000-000059020000}"/>
    <cellStyle name="20% - Accent2 4 6 2" xfId="7351" xr:uid="{289FEB59-5D0C-494F-B2BB-F89374ADDEC4}"/>
    <cellStyle name="20% - Accent2 4 7" xfId="5593" xr:uid="{D7D526C6-8035-42F6-ABAF-BF435C43E085}"/>
    <cellStyle name="20% - Accent2 4_Exh G" xfId="2137" xr:uid="{00000000-0005-0000-0000-00005A020000}"/>
    <cellStyle name="20% - Accent2 5" xfId="117" xr:uid="{00000000-0005-0000-0000-00005B020000}"/>
    <cellStyle name="20% - Accent2 5 2" xfId="118" xr:uid="{00000000-0005-0000-0000-00005C020000}"/>
    <cellStyle name="20% - Accent2 5 2 2" xfId="119" xr:uid="{00000000-0005-0000-0000-00005D020000}"/>
    <cellStyle name="20% - Accent2 5 2 2 2" xfId="1146" xr:uid="{00000000-0005-0000-0000-00005E020000}"/>
    <cellStyle name="20% - Accent2 5 2 2 2 2" xfId="4675" xr:uid="{00000000-0005-0000-0000-00005F020000}"/>
    <cellStyle name="20% - Accent2 5 2 2 2 2 2" xfId="8235" xr:uid="{91E5F0E9-7E2B-4467-9240-0F1EE2A66ED4}"/>
    <cellStyle name="20% - Accent2 5 2 2 2 3" xfId="6478" xr:uid="{A9868D39-2733-431C-BEBB-28F61DED3854}"/>
    <cellStyle name="20% - Accent2 5 2 2 2_Exh G" xfId="2152" xr:uid="{00000000-0005-0000-0000-000060020000}"/>
    <cellStyle name="20% - Accent2 5 2 2 3" xfId="3796" xr:uid="{00000000-0005-0000-0000-000061020000}"/>
    <cellStyle name="20% - Accent2 5 2 2 3 2" xfId="7357" xr:uid="{2D86FFB6-41FB-4DDF-A8C8-8DA3E0C9897D}"/>
    <cellStyle name="20% - Accent2 5 2 2 4" xfId="5599" xr:uid="{301D1104-AFDE-427F-9A80-F28D174A23B4}"/>
    <cellStyle name="20% - Accent2 5 2 2_Exh G" xfId="2151" xr:uid="{00000000-0005-0000-0000-000062020000}"/>
    <cellStyle name="20% - Accent2 5 2 3" xfId="1145" xr:uid="{00000000-0005-0000-0000-000063020000}"/>
    <cellStyle name="20% - Accent2 5 2 3 2" xfId="4674" xr:uid="{00000000-0005-0000-0000-000064020000}"/>
    <cellStyle name="20% - Accent2 5 2 3 2 2" xfId="8234" xr:uid="{ED8D1F36-519B-4FC7-B9B8-3D0950E5BA3B}"/>
    <cellStyle name="20% - Accent2 5 2 3 3" xfId="6477" xr:uid="{C0834201-EC08-4760-AD0C-8BA07DA5706E}"/>
    <cellStyle name="20% - Accent2 5 2 3_Exh G" xfId="2153" xr:uid="{00000000-0005-0000-0000-000065020000}"/>
    <cellStyle name="20% - Accent2 5 2 4" xfId="3795" xr:uid="{00000000-0005-0000-0000-000066020000}"/>
    <cellStyle name="20% - Accent2 5 2 4 2" xfId="7356" xr:uid="{88958800-D353-4593-A7CD-E0D2ADC2D83A}"/>
    <cellStyle name="20% - Accent2 5 2 5" xfId="5598" xr:uid="{66407311-E833-4337-A880-FA4992392A03}"/>
    <cellStyle name="20% - Accent2 5 2_Exh G" xfId="2150" xr:uid="{00000000-0005-0000-0000-000067020000}"/>
    <cellStyle name="20% - Accent2 5 3" xfId="120" xr:uid="{00000000-0005-0000-0000-000068020000}"/>
    <cellStyle name="20% - Accent2 5 3 2" xfId="1147" xr:uid="{00000000-0005-0000-0000-000069020000}"/>
    <cellStyle name="20% - Accent2 5 3 2 2" xfId="4676" xr:uid="{00000000-0005-0000-0000-00006A020000}"/>
    <cellStyle name="20% - Accent2 5 3 2 2 2" xfId="8236" xr:uid="{1252F386-6330-4545-99DE-336BCD1DBBCA}"/>
    <cellStyle name="20% - Accent2 5 3 2 3" xfId="6479" xr:uid="{A17CC0E0-56DF-4B4B-9DCC-C1A677320BE7}"/>
    <cellStyle name="20% - Accent2 5 3 2_Exh G" xfId="2155" xr:uid="{00000000-0005-0000-0000-00006B020000}"/>
    <cellStyle name="20% - Accent2 5 3 3" xfId="3797" xr:uid="{00000000-0005-0000-0000-00006C020000}"/>
    <cellStyle name="20% - Accent2 5 3 3 2" xfId="7358" xr:uid="{78DC5A78-F0F2-43D5-987F-32AC79442B1B}"/>
    <cellStyle name="20% - Accent2 5 3 4" xfId="5600" xr:uid="{78234F06-D6E3-4B96-B065-6F8A7DE17F8B}"/>
    <cellStyle name="20% - Accent2 5 3_Exh G" xfId="2154" xr:uid="{00000000-0005-0000-0000-00006D020000}"/>
    <cellStyle name="20% - Accent2 5 4" xfId="891" xr:uid="{00000000-0005-0000-0000-00006E020000}"/>
    <cellStyle name="20% - Accent2 5 5" xfId="1144" xr:uid="{00000000-0005-0000-0000-00006F020000}"/>
    <cellStyle name="20% - Accent2 5 5 2" xfId="4673" xr:uid="{00000000-0005-0000-0000-000070020000}"/>
    <cellStyle name="20% - Accent2 5 5 2 2" xfId="8233" xr:uid="{2F4176A1-31F2-4BAD-BCB0-E78DF35CA76E}"/>
    <cellStyle name="20% - Accent2 5 5 3" xfId="6476" xr:uid="{F6B4F808-3CC3-4E3B-B365-B721C1975C1F}"/>
    <cellStyle name="20% - Accent2 5 5_Exh G" xfId="2156" xr:uid="{00000000-0005-0000-0000-000071020000}"/>
    <cellStyle name="20% - Accent2 5 6" xfId="3794" xr:uid="{00000000-0005-0000-0000-000072020000}"/>
    <cellStyle name="20% - Accent2 5 6 2" xfId="7355" xr:uid="{DF3D386A-64F6-422F-9D39-5DCB01739B26}"/>
    <cellStyle name="20% - Accent2 5 7" xfId="5597" xr:uid="{69C9C68C-A1DA-45A1-A72A-82B506927D54}"/>
    <cellStyle name="20% - Accent2 5_Exh G" xfId="2149" xr:uid="{00000000-0005-0000-0000-000073020000}"/>
    <cellStyle name="20% - Accent2 6" xfId="121" xr:uid="{00000000-0005-0000-0000-000074020000}"/>
    <cellStyle name="20% - Accent2 6 2" xfId="122" xr:uid="{00000000-0005-0000-0000-000075020000}"/>
    <cellStyle name="20% - Accent2 6 2 2" xfId="123" xr:uid="{00000000-0005-0000-0000-000076020000}"/>
    <cellStyle name="20% - Accent2 6 2 2 2" xfId="1150" xr:uid="{00000000-0005-0000-0000-000077020000}"/>
    <cellStyle name="20% - Accent2 6 2 2 2 2" xfId="4679" xr:uid="{00000000-0005-0000-0000-000078020000}"/>
    <cellStyle name="20% - Accent2 6 2 2 2 2 2" xfId="8239" xr:uid="{5066521B-8AB2-4536-9745-27AC545A7282}"/>
    <cellStyle name="20% - Accent2 6 2 2 2 3" xfId="6482" xr:uid="{A0B6E1DC-B1E3-4D0E-A047-0805E9536A87}"/>
    <cellStyle name="20% - Accent2 6 2 2 2_Exh G" xfId="2160" xr:uid="{00000000-0005-0000-0000-000079020000}"/>
    <cellStyle name="20% - Accent2 6 2 2 3" xfId="3800" xr:uid="{00000000-0005-0000-0000-00007A020000}"/>
    <cellStyle name="20% - Accent2 6 2 2 3 2" xfId="7361" xr:uid="{8DBEAA36-E30F-45A6-8FE2-1692DCCDFA09}"/>
    <cellStyle name="20% - Accent2 6 2 2 4" xfId="5603" xr:uid="{EC86A6BD-0D13-4DE7-AE40-2121EBB8EB8D}"/>
    <cellStyle name="20% - Accent2 6 2 2_Exh G" xfId="2159" xr:uid="{00000000-0005-0000-0000-00007B020000}"/>
    <cellStyle name="20% - Accent2 6 2 3" xfId="1149" xr:uid="{00000000-0005-0000-0000-00007C020000}"/>
    <cellStyle name="20% - Accent2 6 2 3 2" xfId="4678" xr:uid="{00000000-0005-0000-0000-00007D020000}"/>
    <cellStyle name="20% - Accent2 6 2 3 2 2" xfId="8238" xr:uid="{EEDCFDD4-3C99-404C-A311-138E7A19B11D}"/>
    <cellStyle name="20% - Accent2 6 2 3 3" xfId="6481" xr:uid="{3085BDB4-6A34-4E60-ACE2-D6A436144B64}"/>
    <cellStyle name="20% - Accent2 6 2 3_Exh G" xfId="2161" xr:uid="{00000000-0005-0000-0000-00007E020000}"/>
    <cellStyle name="20% - Accent2 6 2 4" xfId="3799" xr:uid="{00000000-0005-0000-0000-00007F020000}"/>
    <cellStyle name="20% - Accent2 6 2 4 2" xfId="7360" xr:uid="{8EDF7A89-F231-43DC-93E5-949CBD11A83C}"/>
    <cellStyle name="20% - Accent2 6 2 5" xfId="5602" xr:uid="{FCCBADB3-F4F1-47F3-AC60-37AE0CA3C765}"/>
    <cellStyle name="20% - Accent2 6 2_Exh G" xfId="2158" xr:uid="{00000000-0005-0000-0000-000080020000}"/>
    <cellStyle name="20% - Accent2 6 3" xfId="124" xr:uid="{00000000-0005-0000-0000-000081020000}"/>
    <cellStyle name="20% - Accent2 6 3 2" xfId="1151" xr:uid="{00000000-0005-0000-0000-000082020000}"/>
    <cellStyle name="20% - Accent2 6 3 2 2" xfId="4680" xr:uid="{00000000-0005-0000-0000-000083020000}"/>
    <cellStyle name="20% - Accent2 6 3 2 2 2" xfId="8240" xr:uid="{DACA2E0A-1091-4885-BF88-F21DDBF68736}"/>
    <cellStyle name="20% - Accent2 6 3 2 3" xfId="6483" xr:uid="{4C8D6D7B-0A68-4068-88D7-2ACD1E523BAA}"/>
    <cellStyle name="20% - Accent2 6 3 2_Exh G" xfId="2163" xr:uid="{00000000-0005-0000-0000-000084020000}"/>
    <cellStyle name="20% - Accent2 6 3 3" xfId="3801" xr:uid="{00000000-0005-0000-0000-000085020000}"/>
    <cellStyle name="20% - Accent2 6 3 3 2" xfId="7362" xr:uid="{0D448E1E-EF5B-4033-85D7-DA13756D72E5}"/>
    <cellStyle name="20% - Accent2 6 3 4" xfId="5604" xr:uid="{FCE23BD8-010C-4553-A8F1-434E5CDCB851}"/>
    <cellStyle name="20% - Accent2 6 3_Exh G" xfId="2162" xr:uid="{00000000-0005-0000-0000-000086020000}"/>
    <cellStyle name="20% - Accent2 6 4" xfId="892" xr:uid="{00000000-0005-0000-0000-000087020000}"/>
    <cellStyle name="20% - Accent2 6 4 2" xfId="1824" xr:uid="{00000000-0005-0000-0000-000088020000}"/>
    <cellStyle name="20% - Accent2 6 4 2 2" xfId="5341" xr:uid="{00000000-0005-0000-0000-000089020000}"/>
    <cellStyle name="20% - Accent2 6 4 2 2 2" xfId="8901" xr:uid="{1330D09F-BDE3-41DB-A13D-BCFE7E96A6C0}"/>
    <cellStyle name="20% - Accent2 6 4 2 3" xfId="7144" xr:uid="{C7D93688-5403-45CF-AA35-BA99738134F0}"/>
    <cellStyle name="20% - Accent2 6 4 2_Exh G" xfId="2165" xr:uid="{00000000-0005-0000-0000-00008A020000}"/>
    <cellStyle name="20% - Accent2 6 4 3" xfId="4462" xr:uid="{00000000-0005-0000-0000-00008B020000}"/>
    <cellStyle name="20% - Accent2 6 4 3 2" xfId="8023" xr:uid="{AB7CAB71-1CF2-4CD0-A1EE-8C49882C2420}"/>
    <cellStyle name="20% - Accent2 6 4 4" xfId="6266" xr:uid="{8FB14EEE-6050-432F-93CB-AF1D1383BE3C}"/>
    <cellStyle name="20% - Accent2 6 4_Exh G" xfId="2164" xr:uid="{00000000-0005-0000-0000-00008C020000}"/>
    <cellStyle name="20% - Accent2 6 5" xfId="1148" xr:uid="{00000000-0005-0000-0000-00008D020000}"/>
    <cellStyle name="20% - Accent2 6 5 2" xfId="4677" xr:uid="{00000000-0005-0000-0000-00008E020000}"/>
    <cellStyle name="20% - Accent2 6 5 2 2" xfId="8237" xr:uid="{99063CD2-A9DC-43E3-A0C2-B416C1493727}"/>
    <cellStyle name="20% - Accent2 6 5 3" xfId="6480" xr:uid="{01993F72-DEE8-4BB9-AC43-BAB45CF3CBC3}"/>
    <cellStyle name="20% - Accent2 6 5_Exh G" xfId="2166" xr:uid="{00000000-0005-0000-0000-00008F020000}"/>
    <cellStyle name="20% - Accent2 6 6" xfId="3798" xr:uid="{00000000-0005-0000-0000-000090020000}"/>
    <cellStyle name="20% - Accent2 6 6 2" xfId="7359" xr:uid="{03A18616-1D96-456A-ABBB-0C63BFD0A9B5}"/>
    <cellStyle name="20% - Accent2 6 7" xfId="5601" xr:uid="{DC014E70-E855-4067-881C-B7D12B493BBA}"/>
    <cellStyle name="20% - Accent2 6_Exh G" xfId="2157" xr:uid="{00000000-0005-0000-0000-000091020000}"/>
    <cellStyle name="20% - Accent2 7" xfId="125" xr:uid="{00000000-0005-0000-0000-000092020000}"/>
    <cellStyle name="20% - Accent2 7 2" xfId="126" xr:uid="{00000000-0005-0000-0000-000093020000}"/>
    <cellStyle name="20% - Accent2 7 2 2" xfId="127" xr:uid="{00000000-0005-0000-0000-000094020000}"/>
    <cellStyle name="20% - Accent2 7 2 2 2" xfId="1154" xr:uid="{00000000-0005-0000-0000-000095020000}"/>
    <cellStyle name="20% - Accent2 7 2 2 2 2" xfId="4683" xr:uid="{00000000-0005-0000-0000-000096020000}"/>
    <cellStyle name="20% - Accent2 7 2 2 2 2 2" xfId="8243" xr:uid="{4D054480-7A7A-42D6-AB0F-89A03C9B490F}"/>
    <cellStyle name="20% - Accent2 7 2 2 2 3" xfId="6486" xr:uid="{AEE310E2-BE1B-4FDE-8134-A6CA1D73DD28}"/>
    <cellStyle name="20% - Accent2 7 2 2 2_Exh G" xfId="2170" xr:uid="{00000000-0005-0000-0000-000097020000}"/>
    <cellStyle name="20% - Accent2 7 2 2 3" xfId="3804" xr:uid="{00000000-0005-0000-0000-000098020000}"/>
    <cellStyle name="20% - Accent2 7 2 2 3 2" xfId="7365" xr:uid="{F5932A32-3B5E-4A65-8A44-7320C8431992}"/>
    <cellStyle name="20% - Accent2 7 2 2 4" xfId="5607" xr:uid="{D47D8107-3B70-4D25-9592-307B1C4542B2}"/>
    <cellStyle name="20% - Accent2 7 2 2_Exh G" xfId="2169" xr:uid="{00000000-0005-0000-0000-000099020000}"/>
    <cellStyle name="20% - Accent2 7 2 3" xfId="1153" xr:uid="{00000000-0005-0000-0000-00009A020000}"/>
    <cellStyle name="20% - Accent2 7 2 3 2" xfId="4682" xr:uid="{00000000-0005-0000-0000-00009B020000}"/>
    <cellStyle name="20% - Accent2 7 2 3 2 2" xfId="8242" xr:uid="{AEF85395-8420-49F3-8BCE-477E6A5FF7F9}"/>
    <cellStyle name="20% - Accent2 7 2 3 3" xfId="6485" xr:uid="{8CE381BC-069D-438F-BEAE-20228B191C6A}"/>
    <cellStyle name="20% - Accent2 7 2 3_Exh G" xfId="2171" xr:uid="{00000000-0005-0000-0000-00009C020000}"/>
    <cellStyle name="20% - Accent2 7 2 4" xfId="3803" xr:uid="{00000000-0005-0000-0000-00009D020000}"/>
    <cellStyle name="20% - Accent2 7 2 4 2" xfId="7364" xr:uid="{BCC71DE1-CB90-4A0C-869F-6B568FAF207C}"/>
    <cellStyle name="20% - Accent2 7 2 5" xfId="5606" xr:uid="{AD1592E8-0CD2-49F1-9B4F-CD109E762705}"/>
    <cellStyle name="20% - Accent2 7 2_Exh G" xfId="2168" xr:uid="{00000000-0005-0000-0000-00009E020000}"/>
    <cellStyle name="20% - Accent2 7 3" xfId="128" xr:uid="{00000000-0005-0000-0000-00009F020000}"/>
    <cellStyle name="20% - Accent2 7 3 2" xfId="1155" xr:uid="{00000000-0005-0000-0000-0000A0020000}"/>
    <cellStyle name="20% - Accent2 7 3 2 2" xfId="4684" xr:uid="{00000000-0005-0000-0000-0000A1020000}"/>
    <cellStyle name="20% - Accent2 7 3 2 2 2" xfId="8244" xr:uid="{84BFBA18-88F9-4B14-9AC8-EF5C5F9A6214}"/>
    <cellStyle name="20% - Accent2 7 3 2 3" xfId="6487" xr:uid="{2F339626-600A-4D0A-A89E-A38792369C9E}"/>
    <cellStyle name="20% - Accent2 7 3 2_Exh G" xfId="2173" xr:uid="{00000000-0005-0000-0000-0000A2020000}"/>
    <cellStyle name="20% - Accent2 7 3 3" xfId="3805" xr:uid="{00000000-0005-0000-0000-0000A3020000}"/>
    <cellStyle name="20% - Accent2 7 3 3 2" xfId="7366" xr:uid="{301622F4-40B4-4566-8BCA-39BF5975623F}"/>
    <cellStyle name="20% - Accent2 7 3 4" xfId="5608" xr:uid="{A8F984D6-2000-412E-9502-D634D7E4A31A}"/>
    <cellStyle name="20% - Accent2 7 3_Exh G" xfId="2172" xr:uid="{00000000-0005-0000-0000-0000A4020000}"/>
    <cellStyle name="20% - Accent2 7 4" xfId="893" xr:uid="{00000000-0005-0000-0000-0000A5020000}"/>
    <cellStyle name="20% - Accent2 7 4 2" xfId="1825" xr:uid="{00000000-0005-0000-0000-0000A6020000}"/>
    <cellStyle name="20% - Accent2 7 4 2 2" xfId="5342" xr:uid="{00000000-0005-0000-0000-0000A7020000}"/>
    <cellStyle name="20% - Accent2 7 4 2 2 2" xfId="8902" xr:uid="{B700E099-1765-44BD-ACA3-0A0F4603FD8C}"/>
    <cellStyle name="20% - Accent2 7 4 2 3" xfId="7145" xr:uid="{9C8BCF96-4EA8-4F6E-B548-4A70D5197641}"/>
    <cellStyle name="20% - Accent2 7 4 2_Exh G" xfId="2175" xr:uid="{00000000-0005-0000-0000-0000A8020000}"/>
    <cellStyle name="20% - Accent2 7 4 3" xfId="4463" xr:uid="{00000000-0005-0000-0000-0000A9020000}"/>
    <cellStyle name="20% - Accent2 7 4 3 2" xfId="8024" xr:uid="{6FF3E719-2576-4222-A0CA-FE22FCBAC017}"/>
    <cellStyle name="20% - Accent2 7 4 4" xfId="6267" xr:uid="{8B3F925D-C295-4C85-A2FA-B2E0DCEE2BC5}"/>
    <cellStyle name="20% - Accent2 7 4_Exh G" xfId="2174" xr:uid="{00000000-0005-0000-0000-0000AA020000}"/>
    <cellStyle name="20% - Accent2 7 5" xfId="1152" xr:uid="{00000000-0005-0000-0000-0000AB020000}"/>
    <cellStyle name="20% - Accent2 7 5 2" xfId="4681" xr:uid="{00000000-0005-0000-0000-0000AC020000}"/>
    <cellStyle name="20% - Accent2 7 5 2 2" xfId="8241" xr:uid="{5E26F371-95AC-4AC5-A136-DFDA37DD753C}"/>
    <cellStyle name="20% - Accent2 7 5 3" xfId="6484" xr:uid="{63CF92C1-6077-478F-9EB0-1E0BEE3330B2}"/>
    <cellStyle name="20% - Accent2 7 5_Exh G" xfId="2176" xr:uid="{00000000-0005-0000-0000-0000AD020000}"/>
    <cellStyle name="20% - Accent2 7 6" xfId="3802" xr:uid="{00000000-0005-0000-0000-0000AE020000}"/>
    <cellStyle name="20% - Accent2 7 6 2" xfId="7363" xr:uid="{C88A718B-F13A-48E4-98DC-4600AD7B1038}"/>
    <cellStyle name="20% - Accent2 7 7" xfId="5605" xr:uid="{F8A22A60-579F-485C-9BA4-DE77B92A0528}"/>
    <cellStyle name="20% - Accent2 7_Exh G" xfId="2167" xr:uid="{00000000-0005-0000-0000-0000AF020000}"/>
    <cellStyle name="20% - Accent2 8" xfId="129" xr:uid="{00000000-0005-0000-0000-0000B0020000}"/>
    <cellStyle name="20% - Accent2 8 2" xfId="130" xr:uid="{00000000-0005-0000-0000-0000B1020000}"/>
    <cellStyle name="20% - Accent2 8 2 2" xfId="131" xr:uid="{00000000-0005-0000-0000-0000B2020000}"/>
    <cellStyle name="20% - Accent2 8 2 2 2" xfId="1158" xr:uid="{00000000-0005-0000-0000-0000B3020000}"/>
    <cellStyle name="20% - Accent2 8 2 2 2 2" xfId="4687" xr:uid="{00000000-0005-0000-0000-0000B4020000}"/>
    <cellStyle name="20% - Accent2 8 2 2 2 2 2" xfId="8247" xr:uid="{1256AFEC-99CF-4665-AF10-B74AB3828EDF}"/>
    <cellStyle name="20% - Accent2 8 2 2 2 3" xfId="6490" xr:uid="{8E926D68-AC8D-46A9-91EE-7FF3488B8291}"/>
    <cellStyle name="20% - Accent2 8 2 2 2_Exh G" xfId="2180" xr:uid="{00000000-0005-0000-0000-0000B5020000}"/>
    <cellStyle name="20% - Accent2 8 2 2 3" xfId="3808" xr:uid="{00000000-0005-0000-0000-0000B6020000}"/>
    <cellStyle name="20% - Accent2 8 2 2 3 2" xfId="7369" xr:uid="{22E2F0B1-E20F-45D0-85D0-BED3C72128E2}"/>
    <cellStyle name="20% - Accent2 8 2 2 4" xfId="5611" xr:uid="{C7B43911-FD7E-40A6-B0F2-46FF898955C6}"/>
    <cellStyle name="20% - Accent2 8 2 2_Exh G" xfId="2179" xr:uid="{00000000-0005-0000-0000-0000B7020000}"/>
    <cellStyle name="20% - Accent2 8 2 3" xfId="1157" xr:uid="{00000000-0005-0000-0000-0000B8020000}"/>
    <cellStyle name="20% - Accent2 8 2 3 2" xfId="4686" xr:uid="{00000000-0005-0000-0000-0000B9020000}"/>
    <cellStyle name="20% - Accent2 8 2 3 2 2" xfId="8246" xr:uid="{B55CFDA4-0CB9-4C7D-AB99-A2C53EC3CDFF}"/>
    <cellStyle name="20% - Accent2 8 2 3 3" xfId="6489" xr:uid="{9CF6892B-65AF-43CF-83AD-7510B3F2CBF4}"/>
    <cellStyle name="20% - Accent2 8 2 3_Exh G" xfId="2181" xr:uid="{00000000-0005-0000-0000-0000BA020000}"/>
    <cellStyle name="20% - Accent2 8 2 4" xfId="3807" xr:uid="{00000000-0005-0000-0000-0000BB020000}"/>
    <cellStyle name="20% - Accent2 8 2 4 2" xfId="7368" xr:uid="{D814590F-AFF1-4A05-80B3-F09EE1C03445}"/>
    <cellStyle name="20% - Accent2 8 2 5" xfId="5610" xr:uid="{509B191B-1682-47FD-B3B9-E41F34DAA7FB}"/>
    <cellStyle name="20% - Accent2 8 2_Exh G" xfId="2178" xr:uid="{00000000-0005-0000-0000-0000BC020000}"/>
    <cellStyle name="20% - Accent2 8 3" xfId="132" xr:uid="{00000000-0005-0000-0000-0000BD020000}"/>
    <cellStyle name="20% - Accent2 8 3 2" xfId="1159" xr:uid="{00000000-0005-0000-0000-0000BE020000}"/>
    <cellStyle name="20% - Accent2 8 3 2 2" xfId="4688" xr:uid="{00000000-0005-0000-0000-0000BF020000}"/>
    <cellStyle name="20% - Accent2 8 3 2 2 2" xfId="8248" xr:uid="{67BBB107-12BC-4DD0-AA2B-9167B89531A7}"/>
    <cellStyle name="20% - Accent2 8 3 2 3" xfId="6491" xr:uid="{CDAA656F-C522-4F72-BA25-42D9B801FB04}"/>
    <cellStyle name="20% - Accent2 8 3 2_Exh G" xfId="2183" xr:uid="{00000000-0005-0000-0000-0000C0020000}"/>
    <cellStyle name="20% - Accent2 8 3 3" xfId="3809" xr:uid="{00000000-0005-0000-0000-0000C1020000}"/>
    <cellStyle name="20% - Accent2 8 3 3 2" xfId="7370" xr:uid="{3C597CAE-CEA4-4B09-8B1F-7F93783D85C7}"/>
    <cellStyle name="20% - Accent2 8 3 4" xfId="5612" xr:uid="{78477BAD-C2DD-4AD4-B27C-6905BD32C02A}"/>
    <cellStyle name="20% - Accent2 8 3_Exh G" xfId="2182" xr:uid="{00000000-0005-0000-0000-0000C2020000}"/>
    <cellStyle name="20% - Accent2 8 4" xfId="894" xr:uid="{00000000-0005-0000-0000-0000C3020000}"/>
    <cellStyle name="20% - Accent2 8 4 2" xfId="1826" xr:uid="{00000000-0005-0000-0000-0000C4020000}"/>
    <cellStyle name="20% - Accent2 8 4 2 2" xfId="5343" xr:uid="{00000000-0005-0000-0000-0000C5020000}"/>
    <cellStyle name="20% - Accent2 8 4 2 2 2" xfId="8903" xr:uid="{15698062-1D35-4FF5-A15A-8FC01FA396F0}"/>
    <cellStyle name="20% - Accent2 8 4 2 3" xfId="7146" xr:uid="{D65F84F6-D9CA-4792-89B0-91AF096CBE2E}"/>
    <cellStyle name="20% - Accent2 8 4 2_Exh G" xfId="2185" xr:uid="{00000000-0005-0000-0000-0000C6020000}"/>
    <cellStyle name="20% - Accent2 8 4 3" xfId="4464" xr:uid="{00000000-0005-0000-0000-0000C7020000}"/>
    <cellStyle name="20% - Accent2 8 4 3 2" xfId="8025" xr:uid="{39EE707E-24C9-423E-8493-3A30E1F70A9C}"/>
    <cellStyle name="20% - Accent2 8 4 4" xfId="6268" xr:uid="{C0782D87-916A-4406-AF5A-1FD8C9FC3352}"/>
    <cellStyle name="20% - Accent2 8 4_Exh G" xfId="2184" xr:uid="{00000000-0005-0000-0000-0000C8020000}"/>
    <cellStyle name="20% - Accent2 8 5" xfId="1156" xr:uid="{00000000-0005-0000-0000-0000C9020000}"/>
    <cellStyle name="20% - Accent2 8 5 2" xfId="4685" xr:uid="{00000000-0005-0000-0000-0000CA020000}"/>
    <cellStyle name="20% - Accent2 8 5 2 2" xfId="8245" xr:uid="{434AE765-FBDF-466E-A8D0-0B56A931C537}"/>
    <cellStyle name="20% - Accent2 8 5 3" xfId="6488" xr:uid="{150ED9AC-A7A9-431E-A30C-19300D045627}"/>
    <cellStyle name="20% - Accent2 8 5_Exh G" xfId="2186" xr:uid="{00000000-0005-0000-0000-0000CB020000}"/>
    <cellStyle name="20% - Accent2 8 6" xfId="3806" xr:uid="{00000000-0005-0000-0000-0000CC020000}"/>
    <cellStyle name="20% - Accent2 8 6 2" xfId="7367" xr:uid="{53927C9E-8898-433A-9B0A-D9A4A1374CBB}"/>
    <cellStyle name="20% - Accent2 8 7" xfId="5609" xr:uid="{933EA950-A762-452F-A9C2-1C4418FFDE11}"/>
    <cellStyle name="20% - Accent2 8_Exh G" xfId="2177" xr:uid="{00000000-0005-0000-0000-0000CD020000}"/>
    <cellStyle name="20% - Accent2 9" xfId="133" xr:uid="{00000000-0005-0000-0000-0000CE020000}"/>
    <cellStyle name="20% - Accent2 9 2" xfId="134" xr:uid="{00000000-0005-0000-0000-0000CF020000}"/>
    <cellStyle name="20% - Accent2 9 2 2" xfId="135" xr:uid="{00000000-0005-0000-0000-0000D0020000}"/>
    <cellStyle name="20% - Accent2 9 2 2 2" xfId="1162" xr:uid="{00000000-0005-0000-0000-0000D1020000}"/>
    <cellStyle name="20% - Accent2 9 2 2 2 2" xfId="4691" xr:uid="{00000000-0005-0000-0000-0000D2020000}"/>
    <cellStyle name="20% - Accent2 9 2 2 2 2 2" xfId="8251" xr:uid="{16434A45-8840-4976-A40C-D83C02F016BB}"/>
    <cellStyle name="20% - Accent2 9 2 2 2 3" xfId="6494" xr:uid="{BFBB6F5B-EC13-4A1A-A1F9-6068D29CB801}"/>
    <cellStyle name="20% - Accent2 9 2 2 2_Exh G" xfId="2190" xr:uid="{00000000-0005-0000-0000-0000D3020000}"/>
    <cellStyle name="20% - Accent2 9 2 2 3" xfId="3812" xr:uid="{00000000-0005-0000-0000-0000D4020000}"/>
    <cellStyle name="20% - Accent2 9 2 2 3 2" xfId="7373" xr:uid="{8EBA9F96-0FEC-482F-9693-8B778F606601}"/>
    <cellStyle name="20% - Accent2 9 2 2 4" xfId="5615" xr:uid="{86947460-23C8-4380-ADA0-AF0B2364BBAD}"/>
    <cellStyle name="20% - Accent2 9 2 2_Exh G" xfId="2189" xr:uid="{00000000-0005-0000-0000-0000D5020000}"/>
    <cellStyle name="20% - Accent2 9 2 3" xfId="1161" xr:uid="{00000000-0005-0000-0000-0000D6020000}"/>
    <cellStyle name="20% - Accent2 9 2 3 2" xfId="4690" xr:uid="{00000000-0005-0000-0000-0000D7020000}"/>
    <cellStyle name="20% - Accent2 9 2 3 2 2" xfId="8250" xr:uid="{47E0DF55-B7E0-4616-9027-DD8C98946CF9}"/>
    <cellStyle name="20% - Accent2 9 2 3 3" xfId="6493" xr:uid="{F07670C1-D4DE-4A02-A19A-07D58135727C}"/>
    <cellStyle name="20% - Accent2 9 2 3_Exh G" xfId="2191" xr:uid="{00000000-0005-0000-0000-0000D8020000}"/>
    <cellStyle name="20% - Accent2 9 2 4" xfId="3811" xr:uid="{00000000-0005-0000-0000-0000D9020000}"/>
    <cellStyle name="20% - Accent2 9 2 4 2" xfId="7372" xr:uid="{32499CA3-89C8-441A-91AB-119344D59D24}"/>
    <cellStyle name="20% - Accent2 9 2 5" xfId="5614" xr:uid="{65615F48-F8E8-4B70-99B1-A4BAEFB0336A}"/>
    <cellStyle name="20% - Accent2 9 2_Exh G" xfId="2188" xr:uid="{00000000-0005-0000-0000-0000DA020000}"/>
    <cellStyle name="20% - Accent2 9 3" xfId="136" xr:uid="{00000000-0005-0000-0000-0000DB020000}"/>
    <cellStyle name="20% - Accent2 9 3 2" xfId="1163" xr:uid="{00000000-0005-0000-0000-0000DC020000}"/>
    <cellStyle name="20% - Accent2 9 3 2 2" xfId="4692" xr:uid="{00000000-0005-0000-0000-0000DD020000}"/>
    <cellStyle name="20% - Accent2 9 3 2 2 2" xfId="8252" xr:uid="{F2F54C24-7DB2-4976-B795-DA6038E24EA9}"/>
    <cellStyle name="20% - Accent2 9 3 2 3" xfId="6495" xr:uid="{075B9D6F-F195-4C18-BDD2-D3C091A0D9FE}"/>
    <cellStyle name="20% - Accent2 9 3 2_Exh G" xfId="2193" xr:uid="{00000000-0005-0000-0000-0000DE020000}"/>
    <cellStyle name="20% - Accent2 9 3 3" xfId="3813" xr:uid="{00000000-0005-0000-0000-0000DF020000}"/>
    <cellStyle name="20% - Accent2 9 3 3 2" xfId="7374" xr:uid="{8EEC8723-5E6A-4819-9919-B01EC5247141}"/>
    <cellStyle name="20% - Accent2 9 3 4" xfId="5616" xr:uid="{20786D99-16D1-4789-A77D-385780C75932}"/>
    <cellStyle name="20% - Accent2 9 3_Exh G" xfId="2192" xr:uid="{00000000-0005-0000-0000-0000E0020000}"/>
    <cellStyle name="20% - Accent2 9 4" xfId="895" xr:uid="{00000000-0005-0000-0000-0000E1020000}"/>
    <cellStyle name="20% - Accent2 9 4 2" xfId="1827" xr:uid="{00000000-0005-0000-0000-0000E2020000}"/>
    <cellStyle name="20% - Accent2 9 4 2 2" xfId="5344" xr:uid="{00000000-0005-0000-0000-0000E3020000}"/>
    <cellStyle name="20% - Accent2 9 4 2 2 2" xfId="8904" xr:uid="{095A8C60-361E-4406-9919-4D85A1D97656}"/>
    <cellStyle name="20% - Accent2 9 4 2 3" xfId="7147" xr:uid="{31B82AD8-FBBC-45EC-BFC9-89653D503864}"/>
    <cellStyle name="20% - Accent2 9 4 2_Exh G" xfId="2195" xr:uid="{00000000-0005-0000-0000-0000E4020000}"/>
    <cellStyle name="20% - Accent2 9 4 3" xfId="4465" xr:uid="{00000000-0005-0000-0000-0000E5020000}"/>
    <cellStyle name="20% - Accent2 9 4 3 2" xfId="8026" xr:uid="{45527782-22E5-4956-A822-B2F3F047DF77}"/>
    <cellStyle name="20% - Accent2 9 4 4" xfId="6269" xr:uid="{1133FC03-49C5-4295-8712-6A983038305F}"/>
    <cellStyle name="20% - Accent2 9 4_Exh G" xfId="2194" xr:uid="{00000000-0005-0000-0000-0000E6020000}"/>
    <cellStyle name="20% - Accent2 9 5" xfId="1160" xr:uid="{00000000-0005-0000-0000-0000E7020000}"/>
    <cellStyle name="20% - Accent2 9 5 2" xfId="4689" xr:uid="{00000000-0005-0000-0000-0000E8020000}"/>
    <cellStyle name="20% - Accent2 9 5 2 2" xfId="8249" xr:uid="{034FB3A2-366A-4542-B268-33F851BC7DC1}"/>
    <cellStyle name="20% - Accent2 9 5 3" xfId="6492" xr:uid="{50BE9032-F29D-4981-BE0F-D5A0274E3FF1}"/>
    <cellStyle name="20% - Accent2 9 5_Exh G" xfId="2196" xr:uid="{00000000-0005-0000-0000-0000E9020000}"/>
    <cellStyle name="20% - Accent2 9 6" xfId="3810" xr:uid="{00000000-0005-0000-0000-0000EA020000}"/>
    <cellStyle name="20% - Accent2 9 6 2" xfId="7371" xr:uid="{850CCB24-79A2-4F2D-A8D4-7CEE22623ADE}"/>
    <cellStyle name="20% - Accent2 9 7" xfId="5613" xr:uid="{FE78753A-C506-43E5-901E-7A1B0CF6F901}"/>
    <cellStyle name="20% - Accent2 9_Exh G" xfId="2187" xr:uid="{00000000-0005-0000-0000-0000EB020000}"/>
    <cellStyle name="20% - Accent3 10" xfId="137" xr:uid="{00000000-0005-0000-0000-0000EC020000}"/>
    <cellStyle name="20% - Accent3 10 2" xfId="138" xr:uid="{00000000-0005-0000-0000-0000ED020000}"/>
    <cellStyle name="20% - Accent3 10 2 2" xfId="139" xr:uid="{00000000-0005-0000-0000-0000EE020000}"/>
    <cellStyle name="20% - Accent3 10 2 2 2" xfId="1166" xr:uid="{00000000-0005-0000-0000-0000EF020000}"/>
    <cellStyle name="20% - Accent3 10 2 2 2 2" xfId="4695" xr:uid="{00000000-0005-0000-0000-0000F0020000}"/>
    <cellStyle name="20% - Accent3 10 2 2 2 2 2" xfId="8255" xr:uid="{C4067CCD-CCBC-48B7-8E88-CD04298ACE1F}"/>
    <cellStyle name="20% - Accent3 10 2 2 2 3" xfId="6498" xr:uid="{6379BB56-9FA7-478A-95F0-94276DDD8923}"/>
    <cellStyle name="20% - Accent3 10 2 2 2_Exh G" xfId="2200" xr:uid="{00000000-0005-0000-0000-0000F1020000}"/>
    <cellStyle name="20% - Accent3 10 2 2 3" xfId="3816" xr:uid="{00000000-0005-0000-0000-0000F2020000}"/>
    <cellStyle name="20% - Accent3 10 2 2 3 2" xfId="7377" xr:uid="{C3823135-F03B-4703-85C4-847252DA036A}"/>
    <cellStyle name="20% - Accent3 10 2 2 4" xfId="5619" xr:uid="{6EB061CA-7C8D-4810-8ABE-343A12191C9E}"/>
    <cellStyle name="20% - Accent3 10 2 2_Exh G" xfId="2199" xr:uid="{00000000-0005-0000-0000-0000F3020000}"/>
    <cellStyle name="20% - Accent3 10 2 3" xfId="1165" xr:uid="{00000000-0005-0000-0000-0000F4020000}"/>
    <cellStyle name="20% - Accent3 10 2 3 2" xfId="4694" xr:uid="{00000000-0005-0000-0000-0000F5020000}"/>
    <cellStyle name="20% - Accent3 10 2 3 2 2" xfId="8254" xr:uid="{986A8212-EC63-414D-B7BB-248FE24AE9F2}"/>
    <cellStyle name="20% - Accent3 10 2 3 3" xfId="6497" xr:uid="{63EA177A-A493-498D-9E40-AB50AFB9D8C2}"/>
    <cellStyle name="20% - Accent3 10 2 3_Exh G" xfId="2201" xr:uid="{00000000-0005-0000-0000-0000F6020000}"/>
    <cellStyle name="20% - Accent3 10 2 4" xfId="3815" xr:uid="{00000000-0005-0000-0000-0000F7020000}"/>
    <cellStyle name="20% - Accent3 10 2 4 2" xfId="7376" xr:uid="{1818B9D7-793C-487C-AABE-086F3D7285F1}"/>
    <cellStyle name="20% - Accent3 10 2 5" xfId="5618" xr:uid="{3BBE0F72-CA0B-4DDB-B7A1-D9775B0B1EFA}"/>
    <cellStyle name="20% - Accent3 10 2_Exh G" xfId="2198" xr:uid="{00000000-0005-0000-0000-0000F8020000}"/>
    <cellStyle name="20% - Accent3 10 3" xfId="140" xr:uid="{00000000-0005-0000-0000-0000F9020000}"/>
    <cellStyle name="20% - Accent3 10 3 2" xfId="1167" xr:uid="{00000000-0005-0000-0000-0000FA020000}"/>
    <cellStyle name="20% - Accent3 10 3 2 2" xfId="4696" xr:uid="{00000000-0005-0000-0000-0000FB020000}"/>
    <cellStyle name="20% - Accent3 10 3 2 2 2" xfId="8256" xr:uid="{2EC1DD6A-089B-48CC-82F9-8F7261F3033D}"/>
    <cellStyle name="20% - Accent3 10 3 2 3" xfId="6499" xr:uid="{D381B1DB-B9AC-4664-AB21-FF0C466CB33A}"/>
    <cellStyle name="20% - Accent3 10 3 2_Exh G" xfId="2203" xr:uid="{00000000-0005-0000-0000-0000FC020000}"/>
    <cellStyle name="20% - Accent3 10 3 3" xfId="3817" xr:uid="{00000000-0005-0000-0000-0000FD020000}"/>
    <cellStyle name="20% - Accent3 10 3 3 2" xfId="7378" xr:uid="{43990312-E05D-4A57-84A9-532A98A0E77B}"/>
    <cellStyle name="20% - Accent3 10 3 4" xfId="5620" xr:uid="{92CEF6C0-40B1-41C6-98CA-9E42CBEF52BE}"/>
    <cellStyle name="20% - Accent3 10 3_Exh G" xfId="2202" xr:uid="{00000000-0005-0000-0000-0000FE020000}"/>
    <cellStyle name="20% - Accent3 10 4" xfId="896" xr:uid="{00000000-0005-0000-0000-0000FF020000}"/>
    <cellStyle name="20% - Accent3 10 5" xfId="1164" xr:uid="{00000000-0005-0000-0000-000000030000}"/>
    <cellStyle name="20% - Accent3 10 5 2" xfId="4693" xr:uid="{00000000-0005-0000-0000-000001030000}"/>
    <cellStyle name="20% - Accent3 10 5 2 2" xfId="8253" xr:uid="{19A780A1-892C-42D6-A1BA-C507474BFA9A}"/>
    <cellStyle name="20% - Accent3 10 5 3" xfId="6496" xr:uid="{B132B6D8-3098-41BB-9DEE-9FD129E3DE33}"/>
    <cellStyle name="20% - Accent3 10 5_Exh G" xfId="2204" xr:uid="{00000000-0005-0000-0000-000002030000}"/>
    <cellStyle name="20% - Accent3 10 6" xfId="3814" xr:uid="{00000000-0005-0000-0000-000003030000}"/>
    <cellStyle name="20% - Accent3 10 6 2" xfId="7375" xr:uid="{C16271BF-67E4-4F0B-9062-9B98727364D3}"/>
    <cellStyle name="20% - Accent3 10 7" xfId="5617" xr:uid="{8C190F3C-A11C-4013-976C-7672CD417C2D}"/>
    <cellStyle name="20% - Accent3 10_Exh G" xfId="2197" xr:uid="{00000000-0005-0000-0000-000004030000}"/>
    <cellStyle name="20% - Accent3 11" xfId="141" xr:uid="{00000000-0005-0000-0000-000005030000}"/>
    <cellStyle name="20% - Accent3 11 2" xfId="142" xr:uid="{00000000-0005-0000-0000-000006030000}"/>
    <cellStyle name="20% - Accent3 11 2 2" xfId="143" xr:uid="{00000000-0005-0000-0000-000007030000}"/>
    <cellStyle name="20% - Accent3 11 2 2 2" xfId="1170" xr:uid="{00000000-0005-0000-0000-000008030000}"/>
    <cellStyle name="20% - Accent3 11 2 2 2 2" xfId="4699" xr:uid="{00000000-0005-0000-0000-000009030000}"/>
    <cellStyle name="20% - Accent3 11 2 2 2 2 2" xfId="8259" xr:uid="{34582D63-4388-416F-8E7D-7C886672D526}"/>
    <cellStyle name="20% - Accent3 11 2 2 2 3" xfId="6502" xr:uid="{A87F2062-EC06-4955-AD0E-4B3C6EFA27EB}"/>
    <cellStyle name="20% - Accent3 11 2 2 2_Exh G" xfId="2208" xr:uid="{00000000-0005-0000-0000-00000A030000}"/>
    <cellStyle name="20% - Accent3 11 2 2 3" xfId="3820" xr:uid="{00000000-0005-0000-0000-00000B030000}"/>
    <cellStyle name="20% - Accent3 11 2 2 3 2" xfId="7381" xr:uid="{B5A0AFD0-723C-41AB-8D0B-B1C5A73E3B63}"/>
    <cellStyle name="20% - Accent3 11 2 2 4" xfId="5623" xr:uid="{BE7B8889-4A64-43E7-BF12-DD40410D53A0}"/>
    <cellStyle name="20% - Accent3 11 2 2_Exh G" xfId="2207" xr:uid="{00000000-0005-0000-0000-00000C030000}"/>
    <cellStyle name="20% - Accent3 11 2 3" xfId="1169" xr:uid="{00000000-0005-0000-0000-00000D030000}"/>
    <cellStyle name="20% - Accent3 11 2 3 2" xfId="4698" xr:uid="{00000000-0005-0000-0000-00000E030000}"/>
    <cellStyle name="20% - Accent3 11 2 3 2 2" xfId="8258" xr:uid="{8E363E75-041B-4265-B6D7-BFE2BFF85770}"/>
    <cellStyle name="20% - Accent3 11 2 3 3" xfId="6501" xr:uid="{348D5E3C-1650-4EF2-9293-49DF72DCFE0B}"/>
    <cellStyle name="20% - Accent3 11 2 3_Exh G" xfId="2209" xr:uid="{00000000-0005-0000-0000-00000F030000}"/>
    <cellStyle name="20% - Accent3 11 2 4" xfId="3819" xr:uid="{00000000-0005-0000-0000-000010030000}"/>
    <cellStyle name="20% - Accent3 11 2 4 2" xfId="7380" xr:uid="{BCB72F91-03D2-4659-892B-42863BBF9EC6}"/>
    <cellStyle name="20% - Accent3 11 2 5" xfId="5622" xr:uid="{4FE131E5-4A3A-46AF-A31A-9A2455BFB3DC}"/>
    <cellStyle name="20% - Accent3 11 2_Exh G" xfId="2206" xr:uid="{00000000-0005-0000-0000-000011030000}"/>
    <cellStyle name="20% - Accent3 11 3" xfId="144" xr:uid="{00000000-0005-0000-0000-000012030000}"/>
    <cellStyle name="20% - Accent3 11 3 2" xfId="1171" xr:uid="{00000000-0005-0000-0000-000013030000}"/>
    <cellStyle name="20% - Accent3 11 3 2 2" xfId="4700" xr:uid="{00000000-0005-0000-0000-000014030000}"/>
    <cellStyle name="20% - Accent3 11 3 2 2 2" xfId="8260" xr:uid="{411E9C37-707A-4BD5-A295-338D92E35F82}"/>
    <cellStyle name="20% - Accent3 11 3 2 3" xfId="6503" xr:uid="{25C24EB2-5F81-493E-901C-A9933164DBB5}"/>
    <cellStyle name="20% - Accent3 11 3 2_Exh G" xfId="2211" xr:uid="{00000000-0005-0000-0000-000015030000}"/>
    <cellStyle name="20% - Accent3 11 3 3" xfId="3821" xr:uid="{00000000-0005-0000-0000-000016030000}"/>
    <cellStyle name="20% - Accent3 11 3 3 2" xfId="7382" xr:uid="{518A17EF-A06E-4030-8117-62A903039104}"/>
    <cellStyle name="20% - Accent3 11 3 4" xfId="5624" xr:uid="{06CCD63E-37DB-4823-A399-C4216FCDF615}"/>
    <cellStyle name="20% - Accent3 11 3_Exh G" xfId="2210" xr:uid="{00000000-0005-0000-0000-000017030000}"/>
    <cellStyle name="20% - Accent3 11 4" xfId="1168" xr:uid="{00000000-0005-0000-0000-000018030000}"/>
    <cellStyle name="20% - Accent3 11 4 2" xfId="4697" xr:uid="{00000000-0005-0000-0000-000019030000}"/>
    <cellStyle name="20% - Accent3 11 4 2 2" xfId="8257" xr:uid="{553C6D54-4B15-43CF-A188-FEA42545D67C}"/>
    <cellStyle name="20% - Accent3 11 4 3" xfId="6500" xr:uid="{C751295B-07EE-40B3-BFCC-C7DEFC48D6BC}"/>
    <cellStyle name="20% - Accent3 11 4_Exh G" xfId="2212" xr:uid="{00000000-0005-0000-0000-00001A030000}"/>
    <cellStyle name="20% - Accent3 11 5" xfId="3818" xr:uid="{00000000-0005-0000-0000-00001B030000}"/>
    <cellStyle name="20% - Accent3 11 5 2" xfId="7379" xr:uid="{A64446D4-861C-4ED9-9B27-BF25C9CAB72D}"/>
    <cellStyle name="20% - Accent3 11 6" xfId="5621" xr:uid="{EEC72340-AE24-4335-B603-F0D0C93384E7}"/>
    <cellStyle name="20% - Accent3 11_Exh G" xfId="2205" xr:uid="{00000000-0005-0000-0000-00001C030000}"/>
    <cellStyle name="20% - Accent3 12" xfId="145" xr:uid="{00000000-0005-0000-0000-00001D030000}"/>
    <cellStyle name="20% - Accent3 12 2" xfId="146" xr:uid="{00000000-0005-0000-0000-00001E030000}"/>
    <cellStyle name="20% - Accent3 12 2 2" xfId="147" xr:uid="{00000000-0005-0000-0000-00001F030000}"/>
    <cellStyle name="20% - Accent3 12 2 2 2" xfId="1174" xr:uid="{00000000-0005-0000-0000-000020030000}"/>
    <cellStyle name="20% - Accent3 12 2 2 2 2" xfId="4703" xr:uid="{00000000-0005-0000-0000-000021030000}"/>
    <cellStyle name="20% - Accent3 12 2 2 2 2 2" xfId="8263" xr:uid="{EC0861DB-29C6-4CB6-94CF-54E509B7981E}"/>
    <cellStyle name="20% - Accent3 12 2 2 2 3" xfId="6506" xr:uid="{27E28721-CBD4-418E-95F4-C3BFD1D0D5D5}"/>
    <cellStyle name="20% - Accent3 12 2 2 2_Exh G" xfId="2216" xr:uid="{00000000-0005-0000-0000-000022030000}"/>
    <cellStyle name="20% - Accent3 12 2 2 3" xfId="3824" xr:uid="{00000000-0005-0000-0000-000023030000}"/>
    <cellStyle name="20% - Accent3 12 2 2 3 2" xfId="7385" xr:uid="{AFA96348-6D17-40BB-9597-7F9E29A4DA99}"/>
    <cellStyle name="20% - Accent3 12 2 2 4" xfId="5627" xr:uid="{7C7A11B3-94DC-4F01-A443-4CC51C7D9DA3}"/>
    <cellStyle name="20% - Accent3 12 2 2_Exh G" xfId="2215" xr:uid="{00000000-0005-0000-0000-000024030000}"/>
    <cellStyle name="20% - Accent3 12 2 3" xfId="1173" xr:uid="{00000000-0005-0000-0000-000025030000}"/>
    <cellStyle name="20% - Accent3 12 2 3 2" xfId="4702" xr:uid="{00000000-0005-0000-0000-000026030000}"/>
    <cellStyle name="20% - Accent3 12 2 3 2 2" xfId="8262" xr:uid="{409318BC-D7EB-4050-9E6E-BC6502DDAB82}"/>
    <cellStyle name="20% - Accent3 12 2 3 3" xfId="6505" xr:uid="{D2C5A878-C2F0-40FA-9E4D-D4F802DA9DFF}"/>
    <cellStyle name="20% - Accent3 12 2 3_Exh G" xfId="2217" xr:uid="{00000000-0005-0000-0000-000027030000}"/>
    <cellStyle name="20% - Accent3 12 2 4" xfId="3823" xr:uid="{00000000-0005-0000-0000-000028030000}"/>
    <cellStyle name="20% - Accent3 12 2 4 2" xfId="7384" xr:uid="{FF1F352B-15C0-4DA1-A692-13689F873B7F}"/>
    <cellStyle name="20% - Accent3 12 2 5" xfId="5626" xr:uid="{CA31FAB9-2DA5-46CE-AB89-8E93FA4C4D89}"/>
    <cellStyle name="20% - Accent3 12 2_Exh G" xfId="2214" xr:uid="{00000000-0005-0000-0000-000029030000}"/>
    <cellStyle name="20% - Accent3 12 3" xfId="148" xr:uid="{00000000-0005-0000-0000-00002A030000}"/>
    <cellStyle name="20% - Accent3 12 3 2" xfId="1175" xr:uid="{00000000-0005-0000-0000-00002B030000}"/>
    <cellStyle name="20% - Accent3 12 3 2 2" xfId="4704" xr:uid="{00000000-0005-0000-0000-00002C030000}"/>
    <cellStyle name="20% - Accent3 12 3 2 2 2" xfId="8264" xr:uid="{6056B48C-83BD-48F7-A139-87D262FEA7B5}"/>
    <cellStyle name="20% - Accent3 12 3 2 3" xfId="6507" xr:uid="{5C4C078F-31C4-4237-9FD0-2162B5FF890B}"/>
    <cellStyle name="20% - Accent3 12 3 2_Exh G" xfId="2219" xr:uid="{00000000-0005-0000-0000-00002D030000}"/>
    <cellStyle name="20% - Accent3 12 3 3" xfId="3825" xr:uid="{00000000-0005-0000-0000-00002E030000}"/>
    <cellStyle name="20% - Accent3 12 3 3 2" xfId="7386" xr:uid="{C387DDFA-E7DC-44A7-951A-DE5CA76968F3}"/>
    <cellStyle name="20% - Accent3 12 3 4" xfId="5628" xr:uid="{4FF92123-8240-4541-9DB3-BDB733164737}"/>
    <cellStyle name="20% - Accent3 12 3_Exh G" xfId="2218" xr:uid="{00000000-0005-0000-0000-00002F030000}"/>
    <cellStyle name="20% - Accent3 12 4" xfId="1172" xr:uid="{00000000-0005-0000-0000-000030030000}"/>
    <cellStyle name="20% - Accent3 12 4 2" xfId="4701" xr:uid="{00000000-0005-0000-0000-000031030000}"/>
    <cellStyle name="20% - Accent3 12 4 2 2" xfId="8261" xr:uid="{73DE1F36-D54A-4707-89CB-89741CEC6963}"/>
    <cellStyle name="20% - Accent3 12 4 3" xfId="6504" xr:uid="{77F79006-A1E2-49FB-BF57-79D788A521FF}"/>
    <cellStyle name="20% - Accent3 12 4_Exh G" xfId="2220" xr:uid="{00000000-0005-0000-0000-000032030000}"/>
    <cellStyle name="20% - Accent3 12 5" xfId="3822" xr:uid="{00000000-0005-0000-0000-000033030000}"/>
    <cellStyle name="20% - Accent3 12 5 2" xfId="7383" xr:uid="{D323C0C2-B1E0-4996-9D7A-181BDC4F2D84}"/>
    <cellStyle name="20% - Accent3 12 6" xfId="5625" xr:uid="{2790AD13-7835-4184-B72C-118D2D6F2F55}"/>
    <cellStyle name="20% - Accent3 12_Exh G" xfId="2213" xr:uid="{00000000-0005-0000-0000-000034030000}"/>
    <cellStyle name="20% - Accent3 13" xfId="149" xr:uid="{00000000-0005-0000-0000-000035030000}"/>
    <cellStyle name="20% - Accent3 13 2" xfId="150" xr:uid="{00000000-0005-0000-0000-000036030000}"/>
    <cellStyle name="20% - Accent3 13 2 2" xfId="151" xr:uid="{00000000-0005-0000-0000-000037030000}"/>
    <cellStyle name="20% - Accent3 13 2 2 2" xfId="1178" xr:uid="{00000000-0005-0000-0000-000038030000}"/>
    <cellStyle name="20% - Accent3 13 2 2 2 2" xfId="4707" xr:uid="{00000000-0005-0000-0000-000039030000}"/>
    <cellStyle name="20% - Accent3 13 2 2 2 2 2" xfId="8267" xr:uid="{92FE64FC-7973-4D86-A47F-FA29DFD6D53C}"/>
    <cellStyle name="20% - Accent3 13 2 2 2 3" xfId="6510" xr:uid="{9143EF33-CF4B-46DF-B1D5-F33F6E5B940D}"/>
    <cellStyle name="20% - Accent3 13 2 2 2_Exh G" xfId="2224" xr:uid="{00000000-0005-0000-0000-00003A030000}"/>
    <cellStyle name="20% - Accent3 13 2 2 3" xfId="3828" xr:uid="{00000000-0005-0000-0000-00003B030000}"/>
    <cellStyle name="20% - Accent3 13 2 2 3 2" xfId="7389" xr:uid="{757C419D-6343-400B-9B04-977C4EDF132F}"/>
    <cellStyle name="20% - Accent3 13 2 2 4" xfId="5631" xr:uid="{E6060284-F870-4EF9-8B1A-25990E4C3D69}"/>
    <cellStyle name="20% - Accent3 13 2 2_Exh G" xfId="2223" xr:uid="{00000000-0005-0000-0000-00003C030000}"/>
    <cellStyle name="20% - Accent3 13 2 3" xfId="1177" xr:uid="{00000000-0005-0000-0000-00003D030000}"/>
    <cellStyle name="20% - Accent3 13 2 3 2" xfId="4706" xr:uid="{00000000-0005-0000-0000-00003E030000}"/>
    <cellStyle name="20% - Accent3 13 2 3 2 2" xfId="8266" xr:uid="{723CF1A4-01F4-4840-AF3B-A581539B418B}"/>
    <cellStyle name="20% - Accent3 13 2 3 3" xfId="6509" xr:uid="{29A4A368-CB05-43B0-8321-29170D808D75}"/>
    <cellStyle name="20% - Accent3 13 2 3_Exh G" xfId="2225" xr:uid="{00000000-0005-0000-0000-00003F030000}"/>
    <cellStyle name="20% - Accent3 13 2 4" xfId="3827" xr:uid="{00000000-0005-0000-0000-000040030000}"/>
    <cellStyle name="20% - Accent3 13 2 4 2" xfId="7388" xr:uid="{92E48B6C-7411-461D-A0D2-AA62BAD26CD2}"/>
    <cellStyle name="20% - Accent3 13 2 5" xfId="5630" xr:uid="{57016950-EE11-47F3-92BE-073C27492C4F}"/>
    <cellStyle name="20% - Accent3 13 2_Exh G" xfId="2222" xr:uid="{00000000-0005-0000-0000-000041030000}"/>
    <cellStyle name="20% - Accent3 13 3" xfId="152" xr:uid="{00000000-0005-0000-0000-000042030000}"/>
    <cellStyle name="20% - Accent3 13 3 2" xfId="1179" xr:uid="{00000000-0005-0000-0000-000043030000}"/>
    <cellStyle name="20% - Accent3 13 3 2 2" xfId="4708" xr:uid="{00000000-0005-0000-0000-000044030000}"/>
    <cellStyle name="20% - Accent3 13 3 2 2 2" xfId="8268" xr:uid="{338EFF65-6918-4CA1-B93D-E9F2D5C4EB5E}"/>
    <cellStyle name="20% - Accent3 13 3 2 3" xfId="6511" xr:uid="{2BA0744B-0872-470E-9438-83B0D5489555}"/>
    <cellStyle name="20% - Accent3 13 3 2_Exh G" xfId="2227" xr:uid="{00000000-0005-0000-0000-000045030000}"/>
    <cellStyle name="20% - Accent3 13 3 3" xfId="3829" xr:uid="{00000000-0005-0000-0000-000046030000}"/>
    <cellStyle name="20% - Accent3 13 3 3 2" xfId="7390" xr:uid="{B2D0B3E5-D997-47A4-8D5C-781268486A93}"/>
    <cellStyle name="20% - Accent3 13 3 4" xfId="5632" xr:uid="{83163851-4A34-47CB-A8E3-1AAA1A03E207}"/>
    <cellStyle name="20% - Accent3 13 3_Exh G" xfId="2226" xr:uid="{00000000-0005-0000-0000-000047030000}"/>
    <cellStyle name="20% - Accent3 13 4" xfId="1176" xr:uid="{00000000-0005-0000-0000-000048030000}"/>
    <cellStyle name="20% - Accent3 13 4 2" xfId="4705" xr:uid="{00000000-0005-0000-0000-000049030000}"/>
    <cellStyle name="20% - Accent3 13 4 2 2" xfId="8265" xr:uid="{5CA4CADB-52EB-45B7-A45E-173CE63D58B5}"/>
    <cellStyle name="20% - Accent3 13 4 3" xfId="6508" xr:uid="{1E2BB3FB-BC99-4ADB-9E10-344C1D42DF0B}"/>
    <cellStyle name="20% - Accent3 13 4_Exh G" xfId="2228" xr:uid="{00000000-0005-0000-0000-00004A030000}"/>
    <cellStyle name="20% - Accent3 13 5" xfId="3826" xr:uid="{00000000-0005-0000-0000-00004B030000}"/>
    <cellStyle name="20% - Accent3 13 5 2" xfId="7387" xr:uid="{8E9045B4-1475-4843-91B8-35322108F4BE}"/>
    <cellStyle name="20% - Accent3 13 6" xfId="5629" xr:uid="{9A12D418-B48B-4C9A-A6B4-110B88AFAC94}"/>
    <cellStyle name="20% - Accent3 13_Exh G" xfId="2221" xr:uid="{00000000-0005-0000-0000-00004C030000}"/>
    <cellStyle name="20% - Accent3 14" xfId="153" xr:uid="{00000000-0005-0000-0000-00004D030000}"/>
    <cellStyle name="20% - Accent3 14 2" xfId="154" xr:uid="{00000000-0005-0000-0000-00004E030000}"/>
    <cellStyle name="20% - Accent3 14 2 2" xfId="1181" xr:uid="{00000000-0005-0000-0000-00004F030000}"/>
    <cellStyle name="20% - Accent3 14 2 2 2" xfId="4710" xr:uid="{00000000-0005-0000-0000-000050030000}"/>
    <cellStyle name="20% - Accent3 14 2 2 2 2" xfId="8270" xr:uid="{BBAE7C67-AAAA-4818-9D1D-43EB34FE732D}"/>
    <cellStyle name="20% - Accent3 14 2 2 3" xfId="6513" xr:uid="{47E1A36D-6969-4D5A-8F5B-FF886F5AD355}"/>
    <cellStyle name="20% - Accent3 14 2 2_Exh G" xfId="2231" xr:uid="{00000000-0005-0000-0000-000051030000}"/>
    <cellStyle name="20% - Accent3 14 2 3" xfId="3831" xr:uid="{00000000-0005-0000-0000-000052030000}"/>
    <cellStyle name="20% - Accent3 14 2 3 2" xfId="7392" xr:uid="{4F262764-C71B-4D44-A97A-93E86F51DDAB}"/>
    <cellStyle name="20% - Accent3 14 2 4" xfId="5634" xr:uid="{4F1A9EBC-6D24-4F79-9A10-891F98026A30}"/>
    <cellStyle name="20% - Accent3 14 2_Exh G" xfId="2230" xr:uid="{00000000-0005-0000-0000-000053030000}"/>
    <cellStyle name="20% - Accent3 14 3" xfId="1180" xr:uid="{00000000-0005-0000-0000-000054030000}"/>
    <cellStyle name="20% - Accent3 14 3 2" xfId="4709" xr:uid="{00000000-0005-0000-0000-000055030000}"/>
    <cellStyle name="20% - Accent3 14 3 2 2" xfId="8269" xr:uid="{DD498877-FDC6-4527-A413-FF7DC1829D40}"/>
    <cellStyle name="20% - Accent3 14 3 3" xfId="6512" xr:uid="{0DD743DF-2045-44BD-97B2-22C978588384}"/>
    <cellStyle name="20% - Accent3 14 3_Exh G" xfId="2232" xr:uid="{00000000-0005-0000-0000-000056030000}"/>
    <cellStyle name="20% - Accent3 14 4" xfId="3830" xr:uid="{00000000-0005-0000-0000-000057030000}"/>
    <cellStyle name="20% - Accent3 14 4 2" xfId="7391" xr:uid="{E0D8FA08-4871-4A8C-989D-EABD3C419056}"/>
    <cellStyle name="20% - Accent3 14 5" xfId="5633" xr:uid="{626EFD3A-71BA-44EF-BC5B-7470C8BFB27F}"/>
    <cellStyle name="20% - Accent3 14_Exh G" xfId="2229" xr:uid="{00000000-0005-0000-0000-000058030000}"/>
    <cellStyle name="20% - Accent3 15" xfId="155" xr:uid="{00000000-0005-0000-0000-000059030000}"/>
    <cellStyle name="20% - Accent3 15 2" xfId="1182" xr:uid="{00000000-0005-0000-0000-00005A030000}"/>
    <cellStyle name="20% - Accent3 15 2 2" xfId="4711" xr:uid="{00000000-0005-0000-0000-00005B030000}"/>
    <cellStyle name="20% - Accent3 15 2 2 2" xfId="8271" xr:uid="{7895AE08-AC88-4E1E-9313-CE9A8D7D0675}"/>
    <cellStyle name="20% - Accent3 15 2 3" xfId="6514" xr:uid="{EEF009B1-21BC-44B5-B29C-B50A68C40BC3}"/>
    <cellStyle name="20% - Accent3 15 2_Exh G" xfId="2234" xr:uid="{00000000-0005-0000-0000-00005C030000}"/>
    <cellStyle name="20% - Accent3 15 3" xfId="3832" xr:uid="{00000000-0005-0000-0000-00005D030000}"/>
    <cellStyle name="20% - Accent3 15 3 2" xfId="7393" xr:uid="{1A910979-267C-447C-93C4-D9D45189AAF1}"/>
    <cellStyle name="20% - Accent3 15 4" xfId="5635" xr:uid="{A96295C7-907C-4C8F-8135-0E1D0F717E66}"/>
    <cellStyle name="20% - Accent3 15_Exh G" xfId="2233" xr:uid="{00000000-0005-0000-0000-00005E030000}"/>
    <cellStyle name="20% - Accent3 16" xfId="855" xr:uid="{00000000-0005-0000-0000-00005F030000}"/>
    <cellStyle name="20% - Accent3 16 2" xfId="1793" xr:uid="{00000000-0005-0000-0000-000060030000}"/>
    <cellStyle name="20% - Accent3 16 2 2" xfId="5313" xr:uid="{00000000-0005-0000-0000-000061030000}"/>
    <cellStyle name="20% - Accent3 16 2 2 2" xfId="8873" xr:uid="{51678A9F-DCF4-47D2-A48E-1129EAEDC18C}"/>
    <cellStyle name="20% - Accent3 16 2 3" xfId="7116" xr:uid="{99EA1C5A-4C93-44D7-9F43-96D7F027C6EB}"/>
    <cellStyle name="20% - Accent3 16 2_Exh G" xfId="2236" xr:uid="{00000000-0005-0000-0000-000062030000}"/>
    <cellStyle name="20% - Accent3 16 3" xfId="4434" xr:uid="{00000000-0005-0000-0000-000063030000}"/>
    <cellStyle name="20% - Accent3 16 3 2" xfId="7995" xr:uid="{D674ACCB-8A97-4AF0-B385-65F371DC3BBD}"/>
    <cellStyle name="20% - Accent3 16 4" xfId="6238" xr:uid="{87F0D993-6FD5-4582-88A9-B0C2F3800907}"/>
    <cellStyle name="20% - Accent3 16_Exh G" xfId="2235" xr:uid="{00000000-0005-0000-0000-000064030000}"/>
    <cellStyle name="20% - Accent3 2" xfId="156" xr:uid="{00000000-0005-0000-0000-000065030000}"/>
    <cellStyle name="20% - Accent3 2 2" xfId="157" xr:uid="{00000000-0005-0000-0000-000066030000}"/>
    <cellStyle name="20% - Accent3 2 2 2" xfId="158" xr:uid="{00000000-0005-0000-0000-000067030000}"/>
    <cellStyle name="20% - Accent3 2 2 2 2" xfId="1185" xr:uid="{00000000-0005-0000-0000-000068030000}"/>
    <cellStyle name="20% - Accent3 2 2 2 2 2" xfId="4714" xr:uid="{00000000-0005-0000-0000-000069030000}"/>
    <cellStyle name="20% - Accent3 2 2 2 2 2 2" xfId="8274" xr:uid="{26C477DB-3146-44B9-8992-AA2B4EBFCA44}"/>
    <cellStyle name="20% - Accent3 2 2 2 2 3" xfId="6517" xr:uid="{79EC5354-AE2B-4D14-A35C-6E22054CC1AC}"/>
    <cellStyle name="20% - Accent3 2 2 2 2_Exh G" xfId="2240" xr:uid="{00000000-0005-0000-0000-00006A030000}"/>
    <cellStyle name="20% - Accent3 2 2 2 3" xfId="3835" xr:uid="{00000000-0005-0000-0000-00006B030000}"/>
    <cellStyle name="20% - Accent3 2 2 2 3 2" xfId="7396" xr:uid="{53635F97-A65D-45B7-ABE1-3B0BBE78701D}"/>
    <cellStyle name="20% - Accent3 2 2 2 4" xfId="5638" xr:uid="{5FB74667-A347-4DE2-AEC1-B8CD31919F0E}"/>
    <cellStyle name="20% - Accent3 2 2 2_Exh G" xfId="2239" xr:uid="{00000000-0005-0000-0000-00006C030000}"/>
    <cellStyle name="20% - Accent3 2 2 3" xfId="898" xr:uid="{00000000-0005-0000-0000-00006D030000}"/>
    <cellStyle name="20% - Accent3 2 2 3 2" xfId="1829" xr:uid="{00000000-0005-0000-0000-00006E030000}"/>
    <cellStyle name="20% - Accent3 2 2 3 2 2" xfId="5346" xr:uid="{00000000-0005-0000-0000-00006F030000}"/>
    <cellStyle name="20% - Accent3 2 2 3 2 2 2" xfId="8906" xr:uid="{3E445BEE-0784-4DA6-A27E-DF357FDB22AE}"/>
    <cellStyle name="20% - Accent3 2 2 3 2 3" xfId="7149" xr:uid="{E6DF4DC1-2B75-4363-8200-4E82F950F292}"/>
    <cellStyle name="20% - Accent3 2 2 3 2_Exh G" xfId="2242" xr:uid="{00000000-0005-0000-0000-000070030000}"/>
    <cellStyle name="20% - Accent3 2 2 3 3" xfId="4467" xr:uid="{00000000-0005-0000-0000-000071030000}"/>
    <cellStyle name="20% - Accent3 2 2 3 3 2" xfId="8028" xr:uid="{D33301EC-71D8-4BCA-A428-05FB36C1E842}"/>
    <cellStyle name="20% - Accent3 2 2 3 4" xfId="6271" xr:uid="{A85A826C-A702-4C0B-9AA5-624B0374AD38}"/>
    <cellStyle name="20% - Accent3 2 2 3_Exh G" xfId="2241" xr:uid="{00000000-0005-0000-0000-000072030000}"/>
    <cellStyle name="20% - Accent3 2 2 4" xfId="1184" xr:uid="{00000000-0005-0000-0000-000073030000}"/>
    <cellStyle name="20% - Accent3 2 2 4 2" xfId="4713" xr:uid="{00000000-0005-0000-0000-000074030000}"/>
    <cellStyle name="20% - Accent3 2 2 4 2 2" xfId="8273" xr:uid="{B1261CC6-4240-4B93-97F7-620D68978C72}"/>
    <cellStyle name="20% - Accent3 2 2 4 3" xfId="6516" xr:uid="{1FA22E6C-0BA1-4DBE-AB2E-D921EC86F890}"/>
    <cellStyle name="20% - Accent3 2 2 4_Exh G" xfId="2243" xr:uid="{00000000-0005-0000-0000-000075030000}"/>
    <cellStyle name="20% - Accent3 2 2 5" xfId="3834" xr:uid="{00000000-0005-0000-0000-000076030000}"/>
    <cellStyle name="20% - Accent3 2 2 5 2" xfId="7395" xr:uid="{A85286DC-6CFF-496A-A32B-719CDA61A4A7}"/>
    <cellStyle name="20% - Accent3 2 2 6" xfId="5637" xr:uid="{CB829B88-FC81-4CEE-BE89-7413EE1983B9}"/>
    <cellStyle name="20% - Accent3 2 2_Exh G" xfId="2238" xr:uid="{00000000-0005-0000-0000-000077030000}"/>
    <cellStyle name="20% - Accent3 2 3" xfId="159" xr:uid="{00000000-0005-0000-0000-000078030000}"/>
    <cellStyle name="20% - Accent3 2 3 2" xfId="1186" xr:uid="{00000000-0005-0000-0000-000079030000}"/>
    <cellStyle name="20% - Accent3 2 3 2 2" xfId="4715" xr:uid="{00000000-0005-0000-0000-00007A030000}"/>
    <cellStyle name="20% - Accent3 2 3 2 2 2" xfId="8275" xr:uid="{4C2DD82D-AB3B-4DC5-BDE9-98B04A26A931}"/>
    <cellStyle name="20% - Accent3 2 3 2 3" xfId="6518" xr:uid="{BBDAA6D6-0311-4604-92BB-E01D6D677791}"/>
    <cellStyle name="20% - Accent3 2 3 2_Exh G" xfId="2245" xr:uid="{00000000-0005-0000-0000-00007B030000}"/>
    <cellStyle name="20% - Accent3 2 3 3" xfId="3836" xr:uid="{00000000-0005-0000-0000-00007C030000}"/>
    <cellStyle name="20% - Accent3 2 3 3 2" xfId="7397" xr:uid="{12F6578C-AF45-4E6F-8FB9-35843F6E88EA}"/>
    <cellStyle name="20% - Accent3 2 3 4" xfId="5639" xr:uid="{885F9279-8F35-47AB-997F-976934890BA5}"/>
    <cellStyle name="20% - Accent3 2 3_Exh G" xfId="2244" xr:uid="{00000000-0005-0000-0000-00007D030000}"/>
    <cellStyle name="20% - Accent3 2 4" xfId="897" xr:uid="{00000000-0005-0000-0000-00007E030000}"/>
    <cellStyle name="20% - Accent3 2 4 2" xfId="1828" xr:uid="{00000000-0005-0000-0000-00007F030000}"/>
    <cellStyle name="20% - Accent3 2 4 2 2" xfId="5345" xr:uid="{00000000-0005-0000-0000-000080030000}"/>
    <cellStyle name="20% - Accent3 2 4 2 2 2" xfId="8905" xr:uid="{042E85BA-3866-460A-982E-1793B258154F}"/>
    <cellStyle name="20% - Accent3 2 4 2 3" xfId="7148" xr:uid="{209E189E-B329-405A-897F-4044928B1028}"/>
    <cellStyle name="20% - Accent3 2 4 2_Exh G" xfId="2247" xr:uid="{00000000-0005-0000-0000-000081030000}"/>
    <cellStyle name="20% - Accent3 2 4 3" xfId="4466" xr:uid="{00000000-0005-0000-0000-000082030000}"/>
    <cellStyle name="20% - Accent3 2 4 3 2" xfId="8027" xr:uid="{07B72C4F-2ED7-4445-98F2-DE904254C0C3}"/>
    <cellStyle name="20% - Accent3 2 4 4" xfId="6270" xr:uid="{3DB5DF8D-6723-405A-834F-15859ECF0A85}"/>
    <cellStyle name="20% - Accent3 2 4_Exh G" xfId="2246" xr:uid="{00000000-0005-0000-0000-000083030000}"/>
    <cellStyle name="20% - Accent3 2 5" xfId="1183" xr:uid="{00000000-0005-0000-0000-000084030000}"/>
    <cellStyle name="20% - Accent3 2 5 2" xfId="4712" xr:uid="{00000000-0005-0000-0000-000085030000}"/>
    <cellStyle name="20% - Accent3 2 5 2 2" xfId="8272" xr:uid="{EE89D3B5-6101-47F8-836A-0A2ED8A2E59F}"/>
    <cellStyle name="20% - Accent3 2 5 3" xfId="6515" xr:uid="{D8AC8198-1817-4DE5-A117-7CFB6B874FDE}"/>
    <cellStyle name="20% - Accent3 2 5_Exh G" xfId="2248" xr:uid="{00000000-0005-0000-0000-000086030000}"/>
    <cellStyle name="20% - Accent3 2 6" xfId="3833" xr:uid="{00000000-0005-0000-0000-000087030000}"/>
    <cellStyle name="20% - Accent3 2 6 2" xfId="7394" xr:uid="{69133F55-C114-48EF-81BA-6AA1333EB8ED}"/>
    <cellStyle name="20% - Accent3 2 7" xfId="5636" xr:uid="{C03C5C2C-F5C5-4C47-A476-97C8B35E4B84}"/>
    <cellStyle name="20% - Accent3 2_Exh G" xfId="2237" xr:uid="{00000000-0005-0000-0000-000088030000}"/>
    <cellStyle name="20% - Accent3 3" xfId="160" xr:uid="{00000000-0005-0000-0000-000089030000}"/>
    <cellStyle name="20% - Accent3 3 2" xfId="161" xr:uid="{00000000-0005-0000-0000-00008A030000}"/>
    <cellStyle name="20% - Accent3 3 2 2" xfId="162" xr:uid="{00000000-0005-0000-0000-00008B030000}"/>
    <cellStyle name="20% - Accent3 3 2 2 2" xfId="1189" xr:uid="{00000000-0005-0000-0000-00008C030000}"/>
    <cellStyle name="20% - Accent3 3 2 2 2 2" xfId="4718" xr:uid="{00000000-0005-0000-0000-00008D030000}"/>
    <cellStyle name="20% - Accent3 3 2 2 2 2 2" xfId="8278" xr:uid="{1CD2A1FD-F7B4-4A3D-A595-9C2CA5C484ED}"/>
    <cellStyle name="20% - Accent3 3 2 2 2 3" xfId="6521" xr:uid="{027E3F25-AF9E-44E8-AD4D-C0871D71822B}"/>
    <cellStyle name="20% - Accent3 3 2 2 2_Exh G" xfId="2252" xr:uid="{00000000-0005-0000-0000-00008E030000}"/>
    <cellStyle name="20% - Accent3 3 2 2 3" xfId="3839" xr:uid="{00000000-0005-0000-0000-00008F030000}"/>
    <cellStyle name="20% - Accent3 3 2 2 3 2" xfId="7400" xr:uid="{E04CB7CF-759F-4B15-8BB7-264F08BF3F65}"/>
    <cellStyle name="20% - Accent3 3 2 2 4" xfId="5642" xr:uid="{0E5B094C-37ED-4A5A-ADF4-987ACECFC9DC}"/>
    <cellStyle name="20% - Accent3 3 2 2_Exh G" xfId="2251" xr:uid="{00000000-0005-0000-0000-000090030000}"/>
    <cellStyle name="20% - Accent3 3 2 3" xfId="900" xr:uid="{00000000-0005-0000-0000-000091030000}"/>
    <cellStyle name="20% - Accent3 3 2 3 2" xfId="1831" xr:uid="{00000000-0005-0000-0000-000092030000}"/>
    <cellStyle name="20% - Accent3 3 2 3 2 2" xfId="5348" xr:uid="{00000000-0005-0000-0000-000093030000}"/>
    <cellStyle name="20% - Accent3 3 2 3 2 2 2" xfId="8908" xr:uid="{BDEB645C-5808-4BAF-B0CB-32ED5136DA38}"/>
    <cellStyle name="20% - Accent3 3 2 3 2 3" xfId="7151" xr:uid="{B03059E3-4B16-43C2-A644-365EC69323AB}"/>
    <cellStyle name="20% - Accent3 3 2 3 2_Exh G" xfId="2254" xr:uid="{00000000-0005-0000-0000-000094030000}"/>
    <cellStyle name="20% - Accent3 3 2 3 3" xfId="4469" xr:uid="{00000000-0005-0000-0000-000095030000}"/>
    <cellStyle name="20% - Accent3 3 2 3 3 2" xfId="8030" xr:uid="{CC06A0F7-0A39-4524-A611-C5BEF0C98BBB}"/>
    <cellStyle name="20% - Accent3 3 2 3 4" xfId="6273" xr:uid="{1BCAB1B3-BFD3-4B71-8BCA-3231DAE9072E}"/>
    <cellStyle name="20% - Accent3 3 2 3_Exh G" xfId="2253" xr:uid="{00000000-0005-0000-0000-000096030000}"/>
    <cellStyle name="20% - Accent3 3 2 4" xfId="1188" xr:uid="{00000000-0005-0000-0000-000097030000}"/>
    <cellStyle name="20% - Accent3 3 2 4 2" xfId="4717" xr:uid="{00000000-0005-0000-0000-000098030000}"/>
    <cellStyle name="20% - Accent3 3 2 4 2 2" xfId="8277" xr:uid="{61C585D1-F677-4FE2-812C-0B9103906B02}"/>
    <cellStyle name="20% - Accent3 3 2 4 3" xfId="6520" xr:uid="{F592E38D-4276-4B6E-9E5D-61276369C0CD}"/>
    <cellStyle name="20% - Accent3 3 2 4_Exh G" xfId="2255" xr:uid="{00000000-0005-0000-0000-000099030000}"/>
    <cellStyle name="20% - Accent3 3 2 5" xfId="3838" xr:uid="{00000000-0005-0000-0000-00009A030000}"/>
    <cellStyle name="20% - Accent3 3 2 5 2" xfId="7399" xr:uid="{538695F2-F3F9-43F2-8CB1-BBAA3F88C747}"/>
    <cellStyle name="20% - Accent3 3 2 6" xfId="5641" xr:uid="{EE6D94FD-6FDD-4B34-BEA8-E85FF6D70260}"/>
    <cellStyle name="20% - Accent3 3 2_Exh G" xfId="2250" xr:uid="{00000000-0005-0000-0000-00009B030000}"/>
    <cellStyle name="20% - Accent3 3 3" xfId="163" xr:uid="{00000000-0005-0000-0000-00009C030000}"/>
    <cellStyle name="20% - Accent3 3 3 2" xfId="1190" xr:uid="{00000000-0005-0000-0000-00009D030000}"/>
    <cellStyle name="20% - Accent3 3 3 2 2" xfId="4719" xr:uid="{00000000-0005-0000-0000-00009E030000}"/>
    <cellStyle name="20% - Accent3 3 3 2 2 2" xfId="8279" xr:uid="{F60C06E3-7016-4CDC-AFC1-7CFAA9211046}"/>
    <cellStyle name="20% - Accent3 3 3 2 3" xfId="6522" xr:uid="{64378AD8-5CAA-4B61-9DFA-7D210DB9D719}"/>
    <cellStyle name="20% - Accent3 3 3 2_Exh G" xfId="2257" xr:uid="{00000000-0005-0000-0000-00009F030000}"/>
    <cellStyle name="20% - Accent3 3 3 3" xfId="3840" xr:uid="{00000000-0005-0000-0000-0000A0030000}"/>
    <cellStyle name="20% - Accent3 3 3 3 2" xfId="7401" xr:uid="{C7F1E94D-C55B-4CAE-A8AE-CB586379555C}"/>
    <cellStyle name="20% - Accent3 3 3 4" xfId="5643" xr:uid="{8AA00DCC-43F6-4C20-9533-95F618BF24AE}"/>
    <cellStyle name="20% - Accent3 3 3_Exh G" xfId="2256" xr:uid="{00000000-0005-0000-0000-0000A1030000}"/>
    <cellStyle name="20% - Accent3 3 4" xfId="899" xr:uid="{00000000-0005-0000-0000-0000A2030000}"/>
    <cellStyle name="20% - Accent3 3 4 2" xfId="1830" xr:uid="{00000000-0005-0000-0000-0000A3030000}"/>
    <cellStyle name="20% - Accent3 3 4 2 2" xfId="5347" xr:uid="{00000000-0005-0000-0000-0000A4030000}"/>
    <cellStyle name="20% - Accent3 3 4 2 2 2" xfId="8907" xr:uid="{E987196C-796B-4D1A-83CD-6EB591289DDF}"/>
    <cellStyle name="20% - Accent3 3 4 2 3" xfId="7150" xr:uid="{40E7C25B-31F0-40A2-9907-C5901F9CA2AE}"/>
    <cellStyle name="20% - Accent3 3 4 2_Exh G" xfId="2259" xr:uid="{00000000-0005-0000-0000-0000A5030000}"/>
    <cellStyle name="20% - Accent3 3 4 3" xfId="4468" xr:uid="{00000000-0005-0000-0000-0000A6030000}"/>
    <cellStyle name="20% - Accent3 3 4 3 2" xfId="8029" xr:uid="{A09BD563-D935-43EB-A1B8-F5D54965A3F2}"/>
    <cellStyle name="20% - Accent3 3 4 4" xfId="6272" xr:uid="{3F11AAF2-EC81-4AFF-8ABA-87F9733C0EF1}"/>
    <cellStyle name="20% - Accent3 3 4_Exh G" xfId="2258" xr:uid="{00000000-0005-0000-0000-0000A7030000}"/>
    <cellStyle name="20% - Accent3 3 5" xfId="1187" xr:uid="{00000000-0005-0000-0000-0000A8030000}"/>
    <cellStyle name="20% - Accent3 3 5 2" xfId="4716" xr:uid="{00000000-0005-0000-0000-0000A9030000}"/>
    <cellStyle name="20% - Accent3 3 5 2 2" xfId="8276" xr:uid="{A278ECB3-FF03-4D06-9D5E-62D18A9B23C3}"/>
    <cellStyle name="20% - Accent3 3 5 3" xfId="6519" xr:uid="{5B4AC735-8E4B-42C3-990F-796C0FFC98D1}"/>
    <cellStyle name="20% - Accent3 3 5_Exh G" xfId="2260" xr:uid="{00000000-0005-0000-0000-0000AA030000}"/>
    <cellStyle name="20% - Accent3 3 6" xfId="3837" xr:uid="{00000000-0005-0000-0000-0000AB030000}"/>
    <cellStyle name="20% - Accent3 3 6 2" xfId="7398" xr:uid="{8D20417C-282D-42A0-8423-BB1DB2B835AF}"/>
    <cellStyle name="20% - Accent3 3 7" xfId="5640" xr:uid="{92444FA9-F080-4407-B606-89CCC448FA9C}"/>
    <cellStyle name="20% - Accent3 3_Exh G" xfId="2249" xr:uid="{00000000-0005-0000-0000-0000AC030000}"/>
    <cellStyle name="20% - Accent3 4" xfId="164" xr:uid="{00000000-0005-0000-0000-0000AD030000}"/>
    <cellStyle name="20% - Accent3 4 2" xfId="165" xr:uid="{00000000-0005-0000-0000-0000AE030000}"/>
    <cellStyle name="20% - Accent3 4 2 2" xfId="166" xr:uid="{00000000-0005-0000-0000-0000AF030000}"/>
    <cellStyle name="20% - Accent3 4 2 2 2" xfId="1193" xr:uid="{00000000-0005-0000-0000-0000B0030000}"/>
    <cellStyle name="20% - Accent3 4 2 2 2 2" xfId="4722" xr:uid="{00000000-0005-0000-0000-0000B1030000}"/>
    <cellStyle name="20% - Accent3 4 2 2 2 2 2" xfId="8282" xr:uid="{06B6AB3F-E2F1-4C0B-9BB4-D99ABECF9685}"/>
    <cellStyle name="20% - Accent3 4 2 2 2 3" xfId="6525" xr:uid="{0F8D6A47-F072-4AD5-9F7A-297AB3ED442C}"/>
    <cellStyle name="20% - Accent3 4 2 2 2_Exh G" xfId="2264" xr:uid="{00000000-0005-0000-0000-0000B2030000}"/>
    <cellStyle name="20% - Accent3 4 2 2 3" xfId="3843" xr:uid="{00000000-0005-0000-0000-0000B3030000}"/>
    <cellStyle name="20% - Accent3 4 2 2 3 2" xfId="7404" xr:uid="{FCA86E7F-2050-4E1A-A36D-89780F98996D}"/>
    <cellStyle name="20% - Accent3 4 2 2 4" xfId="5646" xr:uid="{7ECE14BF-BC77-4C8C-8FFD-CD0D3A312781}"/>
    <cellStyle name="20% - Accent3 4 2 2_Exh G" xfId="2263" xr:uid="{00000000-0005-0000-0000-0000B4030000}"/>
    <cellStyle name="20% - Accent3 4 2 3" xfId="902" xr:uid="{00000000-0005-0000-0000-0000B5030000}"/>
    <cellStyle name="20% - Accent3 4 2 3 2" xfId="1833" xr:uid="{00000000-0005-0000-0000-0000B6030000}"/>
    <cellStyle name="20% - Accent3 4 2 3 2 2" xfId="5350" xr:uid="{00000000-0005-0000-0000-0000B7030000}"/>
    <cellStyle name="20% - Accent3 4 2 3 2 2 2" xfId="8910" xr:uid="{211E533F-227C-4F41-9D68-433AA167E791}"/>
    <cellStyle name="20% - Accent3 4 2 3 2 3" xfId="7153" xr:uid="{5E7B21C0-AC21-42A9-A2B7-063F7FB669B0}"/>
    <cellStyle name="20% - Accent3 4 2 3 2_Exh G" xfId="2266" xr:uid="{00000000-0005-0000-0000-0000B8030000}"/>
    <cellStyle name="20% - Accent3 4 2 3 3" xfId="4471" xr:uid="{00000000-0005-0000-0000-0000B9030000}"/>
    <cellStyle name="20% - Accent3 4 2 3 3 2" xfId="8032" xr:uid="{B8CDAAD3-BAB5-4FD9-8D4E-28BD89AB9527}"/>
    <cellStyle name="20% - Accent3 4 2 3 4" xfId="6275" xr:uid="{63AE7618-12D9-4C5A-B891-63448C92B51B}"/>
    <cellStyle name="20% - Accent3 4 2 3_Exh G" xfId="2265" xr:uid="{00000000-0005-0000-0000-0000BA030000}"/>
    <cellStyle name="20% - Accent3 4 2 4" xfId="1192" xr:uid="{00000000-0005-0000-0000-0000BB030000}"/>
    <cellStyle name="20% - Accent3 4 2 4 2" xfId="4721" xr:uid="{00000000-0005-0000-0000-0000BC030000}"/>
    <cellStyle name="20% - Accent3 4 2 4 2 2" xfId="8281" xr:uid="{33C769F6-4D46-4CA2-B7B8-1728AE7DEC38}"/>
    <cellStyle name="20% - Accent3 4 2 4 3" xfId="6524" xr:uid="{FF673947-9E11-4A98-AB1E-9BFA08A8A3DB}"/>
    <cellStyle name="20% - Accent3 4 2 4_Exh G" xfId="2267" xr:uid="{00000000-0005-0000-0000-0000BD030000}"/>
    <cellStyle name="20% - Accent3 4 2 5" xfId="3842" xr:uid="{00000000-0005-0000-0000-0000BE030000}"/>
    <cellStyle name="20% - Accent3 4 2 5 2" xfId="7403" xr:uid="{A724BE95-57E7-460B-87DD-7319AE041DE4}"/>
    <cellStyle name="20% - Accent3 4 2 6" xfId="5645" xr:uid="{AC26A484-21FF-425C-BB95-6E11107CB628}"/>
    <cellStyle name="20% - Accent3 4 2_Exh G" xfId="2262" xr:uid="{00000000-0005-0000-0000-0000BF030000}"/>
    <cellStyle name="20% - Accent3 4 3" xfId="167" xr:uid="{00000000-0005-0000-0000-0000C0030000}"/>
    <cellStyle name="20% - Accent3 4 3 2" xfId="1194" xr:uid="{00000000-0005-0000-0000-0000C1030000}"/>
    <cellStyle name="20% - Accent3 4 3 2 2" xfId="4723" xr:uid="{00000000-0005-0000-0000-0000C2030000}"/>
    <cellStyle name="20% - Accent3 4 3 2 2 2" xfId="8283" xr:uid="{1600BF3F-90E8-4D21-98C6-CA2AFF43CD66}"/>
    <cellStyle name="20% - Accent3 4 3 2 3" xfId="6526" xr:uid="{D9A2AAC9-C1A0-470C-BF11-C41D6CA0E48C}"/>
    <cellStyle name="20% - Accent3 4 3 2_Exh G" xfId="2269" xr:uid="{00000000-0005-0000-0000-0000C3030000}"/>
    <cellStyle name="20% - Accent3 4 3 3" xfId="3844" xr:uid="{00000000-0005-0000-0000-0000C4030000}"/>
    <cellStyle name="20% - Accent3 4 3 3 2" xfId="7405" xr:uid="{A2D09FA7-B0A7-41D0-BA36-6CB3294F28B4}"/>
    <cellStyle name="20% - Accent3 4 3 4" xfId="5647" xr:uid="{AFEF0870-74A5-4385-9B81-68308A6367CF}"/>
    <cellStyle name="20% - Accent3 4 3_Exh G" xfId="2268" xr:uid="{00000000-0005-0000-0000-0000C5030000}"/>
    <cellStyle name="20% - Accent3 4 4" xfId="901" xr:uid="{00000000-0005-0000-0000-0000C6030000}"/>
    <cellStyle name="20% - Accent3 4 4 2" xfId="1832" xr:uid="{00000000-0005-0000-0000-0000C7030000}"/>
    <cellStyle name="20% - Accent3 4 4 2 2" xfId="5349" xr:uid="{00000000-0005-0000-0000-0000C8030000}"/>
    <cellStyle name="20% - Accent3 4 4 2 2 2" xfId="8909" xr:uid="{39CB37A9-A3AE-47EE-8C69-F508AB2AC806}"/>
    <cellStyle name="20% - Accent3 4 4 2 3" xfId="7152" xr:uid="{3BFCE9BB-4E9D-4C3B-ACF6-FBD2D47DE3B1}"/>
    <cellStyle name="20% - Accent3 4 4 2_Exh G" xfId="2271" xr:uid="{00000000-0005-0000-0000-0000C9030000}"/>
    <cellStyle name="20% - Accent3 4 4 3" xfId="4470" xr:uid="{00000000-0005-0000-0000-0000CA030000}"/>
    <cellStyle name="20% - Accent3 4 4 3 2" xfId="8031" xr:uid="{B5D83091-B3B5-4D18-931E-09B5034D5EEF}"/>
    <cellStyle name="20% - Accent3 4 4 4" xfId="6274" xr:uid="{D0A44688-5F77-40F3-8735-F1E9309D5B84}"/>
    <cellStyle name="20% - Accent3 4 4_Exh G" xfId="2270" xr:uid="{00000000-0005-0000-0000-0000CB030000}"/>
    <cellStyle name="20% - Accent3 4 5" xfId="1191" xr:uid="{00000000-0005-0000-0000-0000CC030000}"/>
    <cellStyle name="20% - Accent3 4 5 2" xfId="4720" xr:uid="{00000000-0005-0000-0000-0000CD030000}"/>
    <cellStyle name="20% - Accent3 4 5 2 2" xfId="8280" xr:uid="{90B676C9-15E0-46FE-9B55-882ACE0CFAA0}"/>
    <cellStyle name="20% - Accent3 4 5 3" xfId="6523" xr:uid="{E6B4E384-AB78-4BB7-9F80-01A00735AF5C}"/>
    <cellStyle name="20% - Accent3 4 5_Exh G" xfId="2272" xr:uid="{00000000-0005-0000-0000-0000CE030000}"/>
    <cellStyle name="20% - Accent3 4 6" xfId="3841" xr:uid="{00000000-0005-0000-0000-0000CF030000}"/>
    <cellStyle name="20% - Accent3 4 6 2" xfId="7402" xr:uid="{A363504A-FD63-44EA-BF6B-FEAAEA7AF71B}"/>
    <cellStyle name="20% - Accent3 4 7" xfId="5644" xr:uid="{D161C20C-59F0-4759-8736-36A011BD6520}"/>
    <cellStyle name="20% - Accent3 4_Exh G" xfId="2261" xr:uid="{00000000-0005-0000-0000-0000D0030000}"/>
    <cellStyle name="20% - Accent3 5" xfId="168" xr:uid="{00000000-0005-0000-0000-0000D1030000}"/>
    <cellStyle name="20% - Accent3 5 2" xfId="169" xr:uid="{00000000-0005-0000-0000-0000D2030000}"/>
    <cellStyle name="20% - Accent3 5 2 2" xfId="170" xr:uid="{00000000-0005-0000-0000-0000D3030000}"/>
    <cellStyle name="20% - Accent3 5 2 2 2" xfId="1197" xr:uid="{00000000-0005-0000-0000-0000D4030000}"/>
    <cellStyle name="20% - Accent3 5 2 2 2 2" xfId="4726" xr:uid="{00000000-0005-0000-0000-0000D5030000}"/>
    <cellStyle name="20% - Accent3 5 2 2 2 2 2" xfId="8286" xr:uid="{202B8B3D-587E-450B-9245-32EB2529D064}"/>
    <cellStyle name="20% - Accent3 5 2 2 2 3" xfId="6529" xr:uid="{1653F19B-1CF2-4B10-9495-03A84247EA1B}"/>
    <cellStyle name="20% - Accent3 5 2 2 2_Exh G" xfId="2276" xr:uid="{00000000-0005-0000-0000-0000D6030000}"/>
    <cellStyle name="20% - Accent3 5 2 2 3" xfId="3847" xr:uid="{00000000-0005-0000-0000-0000D7030000}"/>
    <cellStyle name="20% - Accent3 5 2 2 3 2" xfId="7408" xr:uid="{81F8D031-E567-4BAD-ACCE-7B1506D66506}"/>
    <cellStyle name="20% - Accent3 5 2 2 4" xfId="5650" xr:uid="{03DCED91-A6F1-4385-896E-981255196405}"/>
    <cellStyle name="20% - Accent3 5 2 2_Exh G" xfId="2275" xr:uid="{00000000-0005-0000-0000-0000D8030000}"/>
    <cellStyle name="20% - Accent3 5 2 3" xfId="1196" xr:uid="{00000000-0005-0000-0000-0000D9030000}"/>
    <cellStyle name="20% - Accent3 5 2 3 2" xfId="4725" xr:uid="{00000000-0005-0000-0000-0000DA030000}"/>
    <cellStyle name="20% - Accent3 5 2 3 2 2" xfId="8285" xr:uid="{8D93815E-CA1F-45AD-8898-EC6855A3F9F5}"/>
    <cellStyle name="20% - Accent3 5 2 3 3" xfId="6528" xr:uid="{5EDE9E0C-AFF7-48DF-BFB9-ADFEA7B6A036}"/>
    <cellStyle name="20% - Accent3 5 2 3_Exh G" xfId="2277" xr:uid="{00000000-0005-0000-0000-0000DB030000}"/>
    <cellStyle name="20% - Accent3 5 2 4" xfId="3846" xr:uid="{00000000-0005-0000-0000-0000DC030000}"/>
    <cellStyle name="20% - Accent3 5 2 4 2" xfId="7407" xr:uid="{69D6BD25-3B0E-4EEF-8CBA-C976802567B4}"/>
    <cellStyle name="20% - Accent3 5 2 5" xfId="5649" xr:uid="{631815E3-F24F-40E1-8999-B4D1A81A1770}"/>
    <cellStyle name="20% - Accent3 5 2_Exh G" xfId="2274" xr:uid="{00000000-0005-0000-0000-0000DD030000}"/>
    <cellStyle name="20% - Accent3 5 3" xfId="171" xr:uid="{00000000-0005-0000-0000-0000DE030000}"/>
    <cellStyle name="20% - Accent3 5 3 2" xfId="1198" xr:uid="{00000000-0005-0000-0000-0000DF030000}"/>
    <cellStyle name="20% - Accent3 5 3 2 2" xfId="4727" xr:uid="{00000000-0005-0000-0000-0000E0030000}"/>
    <cellStyle name="20% - Accent3 5 3 2 2 2" xfId="8287" xr:uid="{A6DF73C7-72A1-4088-AB61-BF14FFBCACF0}"/>
    <cellStyle name="20% - Accent3 5 3 2 3" xfId="6530" xr:uid="{C697483E-BBDB-465F-8C53-DF7CB4165E96}"/>
    <cellStyle name="20% - Accent3 5 3 2_Exh G" xfId="2279" xr:uid="{00000000-0005-0000-0000-0000E1030000}"/>
    <cellStyle name="20% - Accent3 5 3 3" xfId="3848" xr:uid="{00000000-0005-0000-0000-0000E2030000}"/>
    <cellStyle name="20% - Accent3 5 3 3 2" xfId="7409" xr:uid="{E896ADF6-28B1-4FB5-B7CC-E2F5FB1C213F}"/>
    <cellStyle name="20% - Accent3 5 3 4" xfId="5651" xr:uid="{498C1612-8EAA-4A6D-B0D7-6ABD76A2BB2E}"/>
    <cellStyle name="20% - Accent3 5 3_Exh G" xfId="2278" xr:uid="{00000000-0005-0000-0000-0000E3030000}"/>
    <cellStyle name="20% - Accent3 5 4" xfId="903" xr:uid="{00000000-0005-0000-0000-0000E4030000}"/>
    <cellStyle name="20% - Accent3 5 5" xfId="1195" xr:uid="{00000000-0005-0000-0000-0000E5030000}"/>
    <cellStyle name="20% - Accent3 5 5 2" xfId="4724" xr:uid="{00000000-0005-0000-0000-0000E6030000}"/>
    <cellStyle name="20% - Accent3 5 5 2 2" xfId="8284" xr:uid="{1304B8D6-0D70-4B2C-A881-AD94F6102E1B}"/>
    <cellStyle name="20% - Accent3 5 5 3" xfId="6527" xr:uid="{CF061AC3-618E-425B-B315-AFE28DD303DD}"/>
    <cellStyle name="20% - Accent3 5 5_Exh G" xfId="2280" xr:uid="{00000000-0005-0000-0000-0000E7030000}"/>
    <cellStyle name="20% - Accent3 5 6" xfId="3845" xr:uid="{00000000-0005-0000-0000-0000E8030000}"/>
    <cellStyle name="20% - Accent3 5 6 2" xfId="7406" xr:uid="{E94EF9C3-BBEB-4EAA-9293-0CCB1CE8C85E}"/>
    <cellStyle name="20% - Accent3 5 7" xfId="5648" xr:uid="{4E4B3A44-E6F9-47C7-8DB3-9871E6DC514D}"/>
    <cellStyle name="20% - Accent3 5_Exh G" xfId="2273" xr:uid="{00000000-0005-0000-0000-0000E9030000}"/>
    <cellStyle name="20% - Accent3 6" xfId="172" xr:uid="{00000000-0005-0000-0000-0000EA030000}"/>
    <cellStyle name="20% - Accent3 6 2" xfId="173" xr:uid="{00000000-0005-0000-0000-0000EB030000}"/>
    <cellStyle name="20% - Accent3 6 2 2" xfId="174" xr:uid="{00000000-0005-0000-0000-0000EC030000}"/>
    <cellStyle name="20% - Accent3 6 2 2 2" xfId="1201" xr:uid="{00000000-0005-0000-0000-0000ED030000}"/>
    <cellStyle name="20% - Accent3 6 2 2 2 2" xfId="4730" xr:uid="{00000000-0005-0000-0000-0000EE030000}"/>
    <cellStyle name="20% - Accent3 6 2 2 2 2 2" xfId="8290" xr:uid="{BD544A9F-73DF-4021-B3E9-32FBF8FA201B}"/>
    <cellStyle name="20% - Accent3 6 2 2 2 3" xfId="6533" xr:uid="{923FFCDB-5DAB-4958-BF8D-F582FB062DAE}"/>
    <cellStyle name="20% - Accent3 6 2 2 2_Exh G" xfId="2284" xr:uid="{00000000-0005-0000-0000-0000EF030000}"/>
    <cellStyle name="20% - Accent3 6 2 2 3" xfId="3851" xr:uid="{00000000-0005-0000-0000-0000F0030000}"/>
    <cellStyle name="20% - Accent3 6 2 2 3 2" xfId="7412" xr:uid="{932857A2-570E-466C-BD2F-FC1818FB3401}"/>
    <cellStyle name="20% - Accent3 6 2 2 4" xfId="5654" xr:uid="{5D902255-B5D2-412A-BC58-FBAD4C6F50CC}"/>
    <cellStyle name="20% - Accent3 6 2 2_Exh G" xfId="2283" xr:uid="{00000000-0005-0000-0000-0000F1030000}"/>
    <cellStyle name="20% - Accent3 6 2 3" xfId="1200" xr:uid="{00000000-0005-0000-0000-0000F2030000}"/>
    <cellStyle name="20% - Accent3 6 2 3 2" xfId="4729" xr:uid="{00000000-0005-0000-0000-0000F3030000}"/>
    <cellStyle name="20% - Accent3 6 2 3 2 2" xfId="8289" xr:uid="{52095F40-5B9C-4E4C-B2C9-F8963E72566F}"/>
    <cellStyle name="20% - Accent3 6 2 3 3" xfId="6532" xr:uid="{F8F428BA-4C83-4C0B-B3EB-32C89A966DA6}"/>
    <cellStyle name="20% - Accent3 6 2 3_Exh G" xfId="2285" xr:uid="{00000000-0005-0000-0000-0000F4030000}"/>
    <cellStyle name="20% - Accent3 6 2 4" xfId="3850" xr:uid="{00000000-0005-0000-0000-0000F5030000}"/>
    <cellStyle name="20% - Accent3 6 2 4 2" xfId="7411" xr:uid="{308115C1-5EE6-44A9-9E4D-4F7C55CB0980}"/>
    <cellStyle name="20% - Accent3 6 2 5" xfId="5653" xr:uid="{8AFA708F-9CFF-4822-9580-B52AF8E5490D}"/>
    <cellStyle name="20% - Accent3 6 2_Exh G" xfId="2282" xr:uid="{00000000-0005-0000-0000-0000F6030000}"/>
    <cellStyle name="20% - Accent3 6 3" xfId="175" xr:uid="{00000000-0005-0000-0000-0000F7030000}"/>
    <cellStyle name="20% - Accent3 6 3 2" xfId="1202" xr:uid="{00000000-0005-0000-0000-0000F8030000}"/>
    <cellStyle name="20% - Accent3 6 3 2 2" xfId="4731" xr:uid="{00000000-0005-0000-0000-0000F9030000}"/>
    <cellStyle name="20% - Accent3 6 3 2 2 2" xfId="8291" xr:uid="{D023605D-0EC4-4502-82BD-A2149F589FD5}"/>
    <cellStyle name="20% - Accent3 6 3 2 3" xfId="6534" xr:uid="{5EEB1370-02B1-4D4F-87E6-2BF813C5779B}"/>
    <cellStyle name="20% - Accent3 6 3 2_Exh G" xfId="2287" xr:uid="{00000000-0005-0000-0000-0000FA030000}"/>
    <cellStyle name="20% - Accent3 6 3 3" xfId="3852" xr:uid="{00000000-0005-0000-0000-0000FB030000}"/>
    <cellStyle name="20% - Accent3 6 3 3 2" xfId="7413" xr:uid="{D8128B48-FC9E-46BA-98B4-CA52AD052A12}"/>
    <cellStyle name="20% - Accent3 6 3 4" xfId="5655" xr:uid="{A8EF78FC-6172-4250-812F-020315FB9E86}"/>
    <cellStyle name="20% - Accent3 6 3_Exh G" xfId="2286" xr:uid="{00000000-0005-0000-0000-0000FC030000}"/>
    <cellStyle name="20% - Accent3 6 4" xfId="904" xr:uid="{00000000-0005-0000-0000-0000FD030000}"/>
    <cellStyle name="20% - Accent3 6 4 2" xfId="1834" xr:uid="{00000000-0005-0000-0000-0000FE030000}"/>
    <cellStyle name="20% - Accent3 6 4 2 2" xfId="5351" xr:uid="{00000000-0005-0000-0000-0000FF030000}"/>
    <cellStyle name="20% - Accent3 6 4 2 2 2" xfId="8911" xr:uid="{3931DACB-0E3B-4E5E-B3B9-DEB5A0FD3A27}"/>
    <cellStyle name="20% - Accent3 6 4 2 3" xfId="7154" xr:uid="{587A9BDA-C2E8-4FA2-ABD7-92FE2B56CE73}"/>
    <cellStyle name="20% - Accent3 6 4 2_Exh G" xfId="2289" xr:uid="{00000000-0005-0000-0000-000000040000}"/>
    <cellStyle name="20% - Accent3 6 4 3" xfId="4472" xr:uid="{00000000-0005-0000-0000-000001040000}"/>
    <cellStyle name="20% - Accent3 6 4 3 2" xfId="8033" xr:uid="{F2833ABD-3D02-4251-A551-9308584C58B3}"/>
    <cellStyle name="20% - Accent3 6 4 4" xfId="6276" xr:uid="{0AC5080D-0ACC-4B9F-96B2-1B32CBECDA6B}"/>
    <cellStyle name="20% - Accent3 6 4_Exh G" xfId="2288" xr:uid="{00000000-0005-0000-0000-000002040000}"/>
    <cellStyle name="20% - Accent3 6 5" xfId="1199" xr:uid="{00000000-0005-0000-0000-000003040000}"/>
    <cellStyle name="20% - Accent3 6 5 2" xfId="4728" xr:uid="{00000000-0005-0000-0000-000004040000}"/>
    <cellStyle name="20% - Accent3 6 5 2 2" xfId="8288" xr:uid="{5052E1A6-34ED-43C6-B5E8-515CF8E08594}"/>
    <cellStyle name="20% - Accent3 6 5 3" xfId="6531" xr:uid="{159A5452-9E23-42F6-85E8-F79215CC28F3}"/>
    <cellStyle name="20% - Accent3 6 5_Exh G" xfId="2290" xr:uid="{00000000-0005-0000-0000-000005040000}"/>
    <cellStyle name="20% - Accent3 6 6" xfId="3849" xr:uid="{00000000-0005-0000-0000-000006040000}"/>
    <cellStyle name="20% - Accent3 6 6 2" xfId="7410" xr:uid="{7A21EF16-41A6-4F7C-951A-EBF894B9FD1E}"/>
    <cellStyle name="20% - Accent3 6 7" xfId="5652" xr:uid="{7F6E31BC-2047-431D-9FFA-32EA3AF010F3}"/>
    <cellStyle name="20% - Accent3 6_Exh G" xfId="2281" xr:uid="{00000000-0005-0000-0000-000007040000}"/>
    <cellStyle name="20% - Accent3 7" xfId="176" xr:uid="{00000000-0005-0000-0000-000008040000}"/>
    <cellStyle name="20% - Accent3 7 2" xfId="177" xr:uid="{00000000-0005-0000-0000-000009040000}"/>
    <cellStyle name="20% - Accent3 7 2 2" xfId="178" xr:uid="{00000000-0005-0000-0000-00000A040000}"/>
    <cellStyle name="20% - Accent3 7 2 2 2" xfId="1205" xr:uid="{00000000-0005-0000-0000-00000B040000}"/>
    <cellStyle name="20% - Accent3 7 2 2 2 2" xfId="4734" xr:uid="{00000000-0005-0000-0000-00000C040000}"/>
    <cellStyle name="20% - Accent3 7 2 2 2 2 2" xfId="8294" xr:uid="{671130F2-A0A6-4BE9-9B97-708426D79B6A}"/>
    <cellStyle name="20% - Accent3 7 2 2 2 3" xfId="6537" xr:uid="{0F86B3C9-F269-46D3-989A-ACB399F646E3}"/>
    <cellStyle name="20% - Accent3 7 2 2 2_Exh G" xfId="2294" xr:uid="{00000000-0005-0000-0000-00000D040000}"/>
    <cellStyle name="20% - Accent3 7 2 2 3" xfId="3855" xr:uid="{00000000-0005-0000-0000-00000E040000}"/>
    <cellStyle name="20% - Accent3 7 2 2 3 2" xfId="7416" xr:uid="{97632A77-E25A-4AEA-A377-59F5D5BCF48B}"/>
    <cellStyle name="20% - Accent3 7 2 2 4" xfId="5658" xr:uid="{C22C178A-B6FF-4B17-ACCA-323D3D1D828E}"/>
    <cellStyle name="20% - Accent3 7 2 2_Exh G" xfId="2293" xr:uid="{00000000-0005-0000-0000-00000F040000}"/>
    <cellStyle name="20% - Accent3 7 2 3" xfId="1204" xr:uid="{00000000-0005-0000-0000-000010040000}"/>
    <cellStyle name="20% - Accent3 7 2 3 2" xfId="4733" xr:uid="{00000000-0005-0000-0000-000011040000}"/>
    <cellStyle name="20% - Accent3 7 2 3 2 2" xfId="8293" xr:uid="{BE9A93DD-85AB-4D14-8D77-5F53AE170614}"/>
    <cellStyle name="20% - Accent3 7 2 3 3" xfId="6536" xr:uid="{B5794656-0101-4F1C-A562-1106D28F0E0C}"/>
    <cellStyle name="20% - Accent3 7 2 3_Exh G" xfId="2295" xr:uid="{00000000-0005-0000-0000-000012040000}"/>
    <cellStyle name="20% - Accent3 7 2 4" xfId="3854" xr:uid="{00000000-0005-0000-0000-000013040000}"/>
    <cellStyle name="20% - Accent3 7 2 4 2" xfId="7415" xr:uid="{C9084653-0012-496E-94C4-567F5957D4B0}"/>
    <cellStyle name="20% - Accent3 7 2 5" xfId="5657" xr:uid="{8B00CC1D-8CCF-4A25-B1B4-546DAB3F74FA}"/>
    <cellStyle name="20% - Accent3 7 2_Exh G" xfId="2292" xr:uid="{00000000-0005-0000-0000-000014040000}"/>
    <cellStyle name="20% - Accent3 7 3" xfId="179" xr:uid="{00000000-0005-0000-0000-000015040000}"/>
    <cellStyle name="20% - Accent3 7 3 2" xfId="1206" xr:uid="{00000000-0005-0000-0000-000016040000}"/>
    <cellStyle name="20% - Accent3 7 3 2 2" xfId="4735" xr:uid="{00000000-0005-0000-0000-000017040000}"/>
    <cellStyle name="20% - Accent3 7 3 2 2 2" xfId="8295" xr:uid="{5582A498-7205-4959-B455-4D2EC4B2EACD}"/>
    <cellStyle name="20% - Accent3 7 3 2 3" xfId="6538" xr:uid="{8764205D-7811-4E57-B083-FC95C77C648D}"/>
    <cellStyle name="20% - Accent3 7 3 2_Exh G" xfId="2297" xr:uid="{00000000-0005-0000-0000-000018040000}"/>
    <cellStyle name="20% - Accent3 7 3 3" xfId="3856" xr:uid="{00000000-0005-0000-0000-000019040000}"/>
    <cellStyle name="20% - Accent3 7 3 3 2" xfId="7417" xr:uid="{F7DECA0B-8A01-44B2-BA92-D7E471018DE7}"/>
    <cellStyle name="20% - Accent3 7 3 4" xfId="5659" xr:uid="{2727EED8-24EF-4DF6-B343-60C974F287E6}"/>
    <cellStyle name="20% - Accent3 7 3_Exh G" xfId="2296" xr:uid="{00000000-0005-0000-0000-00001A040000}"/>
    <cellStyle name="20% - Accent3 7 4" xfId="905" xr:uid="{00000000-0005-0000-0000-00001B040000}"/>
    <cellStyle name="20% - Accent3 7 4 2" xfId="1835" xr:uid="{00000000-0005-0000-0000-00001C040000}"/>
    <cellStyle name="20% - Accent3 7 4 2 2" xfId="5352" xr:uid="{00000000-0005-0000-0000-00001D040000}"/>
    <cellStyle name="20% - Accent3 7 4 2 2 2" xfId="8912" xr:uid="{1C8EEC42-4430-40C3-AED6-EE0568A4E1A7}"/>
    <cellStyle name="20% - Accent3 7 4 2 3" xfId="7155" xr:uid="{51F7E4CE-1AB2-4E9C-81F3-5B5B01E4D4E3}"/>
    <cellStyle name="20% - Accent3 7 4 2_Exh G" xfId="2299" xr:uid="{00000000-0005-0000-0000-00001E040000}"/>
    <cellStyle name="20% - Accent3 7 4 3" xfId="4473" xr:uid="{00000000-0005-0000-0000-00001F040000}"/>
    <cellStyle name="20% - Accent3 7 4 3 2" xfId="8034" xr:uid="{9A805240-2E2A-4584-9F3D-978A056B5972}"/>
    <cellStyle name="20% - Accent3 7 4 4" xfId="6277" xr:uid="{41D6B95F-4223-4DCE-B4B5-F1D2EDA9FB2C}"/>
    <cellStyle name="20% - Accent3 7 4_Exh G" xfId="2298" xr:uid="{00000000-0005-0000-0000-000020040000}"/>
    <cellStyle name="20% - Accent3 7 5" xfId="1203" xr:uid="{00000000-0005-0000-0000-000021040000}"/>
    <cellStyle name="20% - Accent3 7 5 2" xfId="4732" xr:uid="{00000000-0005-0000-0000-000022040000}"/>
    <cellStyle name="20% - Accent3 7 5 2 2" xfId="8292" xr:uid="{E3A20DB1-CEC4-45D1-9F60-400D653F1FAA}"/>
    <cellStyle name="20% - Accent3 7 5 3" xfId="6535" xr:uid="{C5264EAB-419A-446B-88D2-63BB99847BC8}"/>
    <cellStyle name="20% - Accent3 7 5_Exh G" xfId="2300" xr:uid="{00000000-0005-0000-0000-000023040000}"/>
    <cellStyle name="20% - Accent3 7 6" xfId="3853" xr:uid="{00000000-0005-0000-0000-000024040000}"/>
    <cellStyle name="20% - Accent3 7 6 2" xfId="7414" xr:uid="{01249634-6419-4949-81B5-8EC0DB7F15AF}"/>
    <cellStyle name="20% - Accent3 7 7" xfId="5656" xr:uid="{39EF4539-C311-4032-8936-0C514276087F}"/>
    <cellStyle name="20% - Accent3 7_Exh G" xfId="2291" xr:uid="{00000000-0005-0000-0000-000025040000}"/>
    <cellStyle name="20% - Accent3 8" xfId="180" xr:uid="{00000000-0005-0000-0000-000026040000}"/>
    <cellStyle name="20% - Accent3 8 2" xfId="181" xr:uid="{00000000-0005-0000-0000-000027040000}"/>
    <cellStyle name="20% - Accent3 8 2 2" xfId="182" xr:uid="{00000000-0005-0000-0000-000028040000}"/>
    <cellStyle name="20% - Accent3 8 2 2 2" xfId="1209" xr:uid="{00000000-0005-0000-0000-000029040000}"/>
    <cellStyle name="20% - Accent3 8 2 2 2 2" xfId="4738" xr:uid="{00000000-0005-0000-0000-00002A040000}"/>
    <cellStyle name="20% - Accent3 8 2 2 2 2 2" xfId="8298" xr:uid="{DD26BD9A-663F-4C9E-B863-ED2D2D97CF1A}"/>
    <cellStyle name="20% - Accent3 8 2 2 2 3" xfId="6541" xr:uid="{4029D494-0F1E-43E9-8FFD-8589A5F06C70}"/>
    <cellStyle name="20% - Accent3 8 2 2 2_Exh G" xfId="2304" xr:uid="{00000000-0005-0000-0000-00002B040000}"/>
    <cellStyle name="20% - Accent3 8 2 2 3" xfId="3859" xr:uid="{00000000-0005-0000-0000-00002C040000}"/>
    <cellStyle name="20% - Accent3 8 2 2 3 2" xfId="7420" xr:uid="{53F7FDB7-47B8-41D3-8856-1DECC7C20EB5}"/>
    <cellStyle name="20% - Accent3 8 2 2 4" xfId="5662" xr:uid="{DD222DCA-1E37-4961-B9FF-B79A06215B64}"/>
    <cellStyle name="20% - Accent3 8 2 2_Exh G" xfId="2303" xr:uid="{00000000-0005-0000-0000-00002D040000}"/>
    <cellStyle name="20% - Accent3 8 2 3" xfId="1208" xr:uid="{00000000-0005-0000-0000-00002E040000}"/>
    <cellStyle name="20% - Accent3 8 2 3 2" xfId="4737" xr:uid="{00000000-0005-0000-0000-00002F040000}"/>
    <cellStyle name="20% - Accent3 8 2 3 2 2" xfId="8297" xr:uid="{710BC137-C31A-4FF1-931A-8B2F329E15A1}"/>
    <cellStyle name="20% - Accent3 8 2 3 3" xfId="6540" xr:uid="{E58BC75E-F743-46E1-AFD3-8CD0A57276F9}"/>
    <cellStyle name="20% - Accent3 8 2 3_Exh G" xfId="2305" xr:uid="{00000000-0005-0000-0000-000030040000}"/>
    <cellStyle name="20% - Accent3 8 2 4" xfId="3858" xr:uid="{00000000-0005-0000-0000-000031040000}"/>
    <cellStyle name="20% - Accent3 8 2 4 2" xfId="7419" xr:uid="{89A90095-134B-47CB-9F79-17DA6EFA4E6F}"/>
    <cellStyle name="20% - Accent3 8 2 5" xfId="5661" xr:uid="{60B53E5F-C213-4025-8AE8-ECCA81CE553B}"/>
    <cellStyle name="20% - Accent3 8 2_Exh G" xfId="2302" xr:uid="{00000000-0005-0000-0000-000032040000}"/>
    <cellStyle name="20% - Accent3 8 3" xfId="183" xr:uid="{00000000-0005-0000-0000-000033040000}"/>
    <cellStyle name="20% - Accent3 8 3 2" xfId="1210" xr:uid="{00000000-0005-0000-0000-000034040000}"/>
    <cellStyle name="20% - Accent3 8 3 2 2" xfId="4739" xr:uid="{00000000-0005-0000-0000-000035040000}"/>
    <cellStyle name="20% - Accent3 8 3 2 2 2" xfId="8299" xr:uid="{DB5655AA-1F58-4B1A-8A5D-822324D4CD80}"/>
    <cellStyle name="20% - Accent3 8 3 2 3" xfId="6542" xr:uid="{0EE52C41-302B-4D10-AA07-C627B5C9DD63}"/>
    <cellStyle name="20% - Accent3 8 3 2_Exh G" xfId="2307" xr:uid="{00000000-0005-0000-0000-000036040000}"/>
    <cellStyle name="20% - Accent3 8 3 3" xfId="3860" xr:uid="{00000000-0005-0000-0000-000037040000}"/>
    <cellStyle name="20% - Accent3 8 3 3 2" xfId="7421" xr:uid="{14613F71-F45C-45A6-9B85-ADFA227E9AFB}"/>
    <cellStyle name="20% - Accent3 8 3 4" xfId="5663" xr:uid="{87CEE1E1-255A-4EAF-B083-729154BA187B}"/>
    <cellStyle name="20% - Accent3 8 3_Exh G" xfId="2306" xr:uid="{00000000-0005-0000-0000-000038040000}"/>
    <cellStyle name="20% - Accent3 8 4" xfId="906" xr:uid="{00000000-0005-0000-0000-000039040000}"/>
    <cellStyle name="20% - Accent3 8 4 2" xfId="1836" xr:uid="{00000000-0005-0000-0000-00003A040000}"/>
    <cellStyle name="20% - Accent3 8 4 2 2" xfId="5353" xr:uid="{00000000-0005-0000-0000-00003B040000}"/>
    <cellStyle name="20% - Accent3 8 4 2 2 2" xfId="8913" xr:uid="{B48AEE33-9411-40AB-8E4C-90B39792CF86}"/>
    <cellStyle name="20% - Accent3 8 4 2 3" xfId="7156" xr:uid="{463FA3B8-A519-4EEC-8CD9-F495796A2FE2}"/>
    <cellStyle name="20% - Accent3 8 4 2_Exh G" xfId="2309" xr:uid="{00000000-0005-0000-0000-00003C040000}"/>
    <cellStyle name="20% - Accent3 8 4 3" xfId="4474" xr:uid="{00000000-0005-0000-0000-00003D040000}"/>
    <cellStyle name="20% - Accent3 8 4 3 2" xfId="8035" xr:uid="{E98096A2-9E44-4B24-A98F-AA84A1F419C8}"/>
    <cellStyle name="20% - Accent3 8 4 4" xfId="6278" xr:uid="{79A6BE77-BFD2-4D67-B8D8-33FCD1EBCA4F}"/>
    <cellStyle name="20% - Accent3 8 4_Exh G" xfId="2308" xr:uid="{00000000-0005-0000-0000-00003E040000}"/>
    <cellStyle name="20% - Accent3 8 5" xfId="1207" xr:uid="{00000000-0005-0000-0000-00003F040000}"/>
    <cellStyle name="20% - Accent3 8 5 2" xfId="4736" xr:uid="{00000000-0005-0000-0000-000040040000}"/>
    <cellStyle name="20% - Accent3 8 5 2 2" xfId="8296" xr:uid="{020811AD-0FAA-4462-8977-428EC97FF000}"/>
    <cellStyle name="20% - Accent3 8 5 3" xfId="6539" xr:uid="{6194442C-9F9C-4AE4-AFF7-B78F4CABBB18}"/>
    <cellStyle name="20% - Accent3 8 5_Exh G" xfId="2310" xr:uid="{00000000-0005-0000-0000-000041040000}"/>
    <cellStyle name="20% - Accent3 8 6" xfId="3857" xr:uid="{00000000-0005-0000-0000-000042040000}"/>
    <cellStyle name="20% - Accent3 8 6 2" xfId="7418" xr:uid="{D3296C91-B663-4390-8442-1B7B170B423F}"/>
    <cellStyle name="20% - Accent3 8 7" xfId="5660" xr:uid="{5D4E0B71-1D0B-4CA6-B7B0-8AA6CFF06A29}"/>
    <cellStyle name="20% - Accent3 8_Exh G" xfId="2301" xr:uid="{00000000-0005-0000-0000-000043040000}"/>
    <cellStyle name="20% - Accent3 9" xfId="184" xr:uid="{00000000-0005-0000-0000-000044040000}"/>
    <cellStyle name="20% - Accent3 9 2" xfId="185" xr:uid="{00000000-0005-0000-0000-000045040000}"/>
    <cellStyle name="20% - Accent3 9 2 2" xfId="186" xr:uid="{00000000-0005-0000-0000-000046040000}"/>
    <cellStyle name="20% - Accent3 9 2 2 2" xfId="1213" xr:uid="{00000000-0005-0000-0000-000047040000}"/>
    <cellStyle name="20% - Accent3 9 2 2 2 2" xfId="4742" xr:uid="{00000000-0005-0000-0000-000048040000}"/>
    <cellStyle name="20% - Accent3 9 2 2 2 2 2" xfId="8302" xr:uid="{800558B0-9F24-4572-94F5-0F4138094218}"/>
    <cellStyle name="20% - Accent3 9 2 2 2 3" xfId="6545" xr:uid="{EAD5CB20-5586-4BDA-A184-FB54532C700B}"/>
    <cellStyle name="20% - Accent3 9 2 2 2_Exh G" xfId="2314" xr:uid="{00000000-0005-0000-0000-000049040000}"/>
    <cellStyle name="20% - Accent3 9 2 2 3" xfId="3863" xr:uid="{00000000-0005-0000-0000-00004A040000}"/>
    <cellStyle name="20% - Accent3 9 2 2 3 2" xfId="7424" xr:uid="{6E9139D2-3297-4AE6-811C-37AAED16BDF5}"/>
    <cellStyle name="20% - Accent3 9 2 2 4" xfId="5666" xr:uid="{BDC4F463-D88B-449A-B018-5D208B9E5E17}"/>
    <cellStyle name="20% - Accent3 9 2 2_Exh G" xfId="2313" xr:uid="{00000000-0005-0000-0000-00004B040000}"/>
    <cellStyle name="20% - Accent3 9 2 3" xfId="1212" xr:uid="{00000000-0005-0000-0000-00004C040000}"/>
    <cellStyle name="20% - Accent3 9 2 3 2" xfId="4741" xr:uid="{00000000-0005-0000-0000-00004D040000}"/>
    <cellStyle name="20% - Accent3 9 2 3 2 2" xfId="8301" xr:uid="{4128D805-6D8F-444B-B724-92142525C2A6}"/>
    <cellStyle name="20% - Accent3 9 2 3 3" xfId="6544" xr:uid="{D9458135-7ADA-4FAD-B0F9-682481E6EEAE}"/>
    <cellStyle name="20% - Accent3 9 2 3_Exh G" xfId="2315" xr:uid="{00000000-0005-0000-0000-00004E040000}"/>
    <cellStyle name="20% - Accent3 9 2 4" xfId="3862" xr:uid="{00000000-0005-0000-0000-00004F040000}"/>
    <cellStyle name="20% - Accent3 9 2 4 2" xfId="7423" xr:uid="{B9DF5EC7-9B17-465C-910D-251B2E87D247}"/>
    <cellStyle name="20% - Accent3 9 2 5" xfId="5665" xr:uid="{044C8867-899B-4388-B40B-2B78EE4FD58F}"/>
    <cellStyle name="20% - Accent3 9 2_Exh G" xfId="2312" xr:uid="{00000000-0005-0000-0000-000050040000}"/>
    <cellStyle name="20% - Accent3 9 3" xfId="187" xr:uid="{00000000-0005-0000-0000-000051040000}"/>
    <cellStyle name="20% - Accent3 9 3 2" xfId="1214" xr:uid="{00000000-0005-0000-0000-000052040000}"/>
    <cellStyle name="20% - Accent3 9 3 2 2" xfId="4743" xr:uid="{00000000-0005-0000-0000-000053040000}"/>
    <cellStyle name="20% - Accent3 9 3 2 2 2" xfId="8303" xr:uid="{491DC510-E8EB-402B-BABF-901F7A9CC382}"/>
    <cellStyle name="20% - Accent3 9 3 2 3" xfId="6546" xr:uid="{FECD74E4-3157-45DA-A591-E9D09B059366}"/>
    <cellStyle name="20% - Accent3 9 3 2_Exh G" xfId="2317" xr:uid="{00000000-0005-0000-0000-000054040000}"/>
    <cellStyle name="20% - Accent3 9 3 3" xfId="3864" xr:uid="{00000000-0005-0000-0000-000055040000}"/>
    <cellStyle name="20% - Accent3 9 3 3 2" xfId="7425" xr:uid="{BF56175F-9639-4360-8DD0-D32BFEE53AC5}"/>
    <cellStyle name="20% - Accent3 9 3 4" xfId="5667" xr:uid="{F4829484-5BDA-4BE5-B07E-212FD3A632B6}"/>
    <cellStyle name="20% - Accent3 9 3_Exh G" xfId="2316" xr:uid="{00000000-0005-0000-0000-000056040000}"/>
    <cellStyle name="20% - Accent3 9 4" xfId="907" xr:uid="{00000000-0005-0000-0000-000057040000}"/>
    <cellStyle name="20% - Accent3 9 4 2" xfId="1837" xr:uid="{00000000-0005-0000-0000-000058040000}"/>
    <cellStyle name="20% - Accent3 9 4 2 2" xfId="5354" xr:uid="{00000000-0005-0000-0000-000059040000}"/>
    <cellStyle name="20% - Accent3 9 4 2 2 2" xfId="8914" xr:uid="{3CDDC196-999C-4A65-B3B2-F2B65AA4ACE4}"/>
    <cellStyle name="20% - Accent3 9 4 2 3" xfId="7157" xr:uid="{4C24A76F-8CB1-4ADD-A9EF-C2B4DE6D1622}"/>
    <cellStyle name="20% - Accent3 9 4 2_Exh G" xfId="2319" xr:uid="{00000000-0005-0000-0000-00005A040000}"/>
    <cellStyle name="20% - Accent3 9 4 3" xfId="4475" xr:uid="{00000000-0005-0000-0000-00005B040000}"/>
    <cellStyle name="20% - Accent3 9 4 3 2" xfId="8036" xr:uid="{25DEEA7B-6403-47BD-83FD-24547FE569DA}"/>
    <cellStyle name="20% - Accent3 9 4 4" xfId="6279" xr:uid="{35D1E985-C483-4866-B5BA-276B557DFA55}"/>
    <cellStyle name="20% - Accent3 9 4_Exh G" xfId="2318" xr:uid="{00000000-0005-0000-0000-00005C040000}"/>
    <cellStyle name="20% - Accent3 9 5" xfId="1211" xr:uid="{00000000-0005-0000-0000-00005D040000}"/>
    <cellStyle name="20% - Accent3 9 5 2" xfId="4740" xr:uid="{00000000-0005-0000-0000-00005E040000}"/>
    <cellStyle name="20% - Accent3 9 5 2 2" xfId="8300" xr:uid="{21DD0EF3-C79B-446D-9473-C1078B202F90}"/>
    <cellStyle name="20% - Accent3 9 5 3" xfId="6543" xr:uid="{02C19862-CA9A-4B84-B0B2-97D2B8BFE389}"/>
    <cellStyle name="20% - Accent3 9 5_Exh G" xfId="2320" xr:uid="{00000000-0005-0000-0000-00005F040000}"/>
    <cellStyle name="20% - Accent3 9 6" xfId="3861" xr:uid="{00000000-0005-0000-0000-000060040000}"/>
    <cellStyle name="20% - Accent3 9 6 2" xfId="7422" xr:uid="{A5ACBA7D-B75E-4BB1-BD8D-E3DD640282C8}"/>
    <cellStyle name="20% - Accent3 9 7" xfId="5664" xr:uid="{E18AE435-309D-4FB0-9D96-2B249411E460}"/>
    <cellStyle name="20% - Accent3 9_Exh G" xfId="2311" xr:uid="{00000000-0005-0000-0000-000061040000}"/>
    <cellStyle name="20% - Accent4 10" xfId="188" xr:uid="{00000000-0005-0000-0000-000062040000}"/>
    <cellStyle name="20% - Accent4 10 2" xfId="189" xr:uid="{00000000-0005-0000-0000-000063040000}"/>
    <cellStyle name="20% - Accent4 10 2 2" xfId="190" xr:uid="{00000000-0005-0000-0000-000064040000}"/>
    <cellStyle name="20% - Accent4 10 2 2 2" xfId="1217" xr:uid="{00000000-0005-0000-0000-000065040000}"/>
    <cellStyle name="20% - Accent4 10 2 2 2 2" xfId="4746" xr:uid="{00000000-0005-0000-0000-000066040000}"/>
    <cellStyle name="20% - Accent4 10 2 2 2 2 2" xfId="8306" xr:uid="{8CDB246A-FDB2-4044-9303-3438F6C8B828}"/>
    <cellStyle name="20% - Accent4 10 2 2 2 3" xfId="6549" xr:uid="{24224DF7-8B29-43B4-B998-AE4FD9E7411E}"/>
    <cellStyle name="20% - Accent4 10 2 2 2_Exh G" xfId="2324" xr:uid="{00000000-0005-0000-0000-000067040000}"/>
    <cellStyle name="20% - Accent4 10 2 2 3" xfId="3867" xr:uid="{00000000-0005-0000-0000-000068040000}"/>
    <cellStyle name="20% - Accent4 10 2 2 3 2" xfId="7428" xr:uid="{1666ACED-92E6-4466-98AF-0CFFEE0C0570}"/>
    <cellStyle name="20% - Accent4 10 2 2 4" xfId="5670" xr:uid="{7CA4DC36-EF04-4449-AB92-0DF5FD561296}"/>
    <cellStyle name="20% - Accent4 10 2 2_Exh G" xfId="2323" xr:uid="{00000000-0005-0000-0000-000069040000}"/>
    <cellStyle name="20% - Accent4 10 2 3" xfId="1216" xr:uid="{00000000-0005-0000-0000-00006A040000}"/>
    <cellStyle name="20% - Accent4 10 2 3 2" xfId="4745" xr:uid="{00000000-0005-0000-0000-00006B040000}"/>
    <cellStyle name="20% - Accent4 10 2 3 2 2" xfId="8305" xr:uid="{19320F1C-F0A5-4331-9698-B4D295304D13}"/>
    <cellStyle name="20% - Accent4 10 2 3 3" xfId="6548" xr:uid="{958FC39A-7F95-453B-BD85-79E0B6B719B8}"/>
    <cellStyle name="20% - Accent4 10 2 3_Exh G" xfId="2325" xr:uid="{00000000-0005-0000-0000-00006C040000}"/>
    <cellStyle name="20% - Accent4 10 2 4" xfId="3866" xr:uid="{00000000-0005-0000-0000-00006D040000}"/>
    <cellStyle name="20% - Accent4 10 2 4 2" xfId="7427" xr:uid="{5FE7E619-D12A-4784-8034-6BFEC24A56D7}"/>
    <cellStyle name="20% - Accent4 10 2 5" xfId="5669" xr:uid="{B8992D87-888E-4C53-A79E-33B104A56856}"/>
    <cellStyle name="20% - Accent4 10 2_Exh G" xfId="2322" xr:uid="{00000000-0005-0000-0000-00006E040000}"/>
    <cellStyle name="20% - Accent4 10 3" xfId="191" xr:uid="{00000000-0005-0000-0000-00006F040000}"/>
    <cellStyle name="20% - Accent4 10 3 2" xfId="1218" xr:uid="{00000000-0005-0000-0000-000070040000}"/>
    <cellStyle name="20% - Accent4 10 3 2 2" xfId="4747" xr:uid="{00000000-0005-0000-0000-000071040000}"/>
    <cellStyle name="20% - Accent4 10 3 2 2 2" xfId="8307" xr:uid="{F174586E-7DCF-4E41-BF2F-7AFF2FBFC4F9}"/>
    <cellStyle name="20% - Accent4 10 3 2 3" xfId="6550" xr:uid="{328EE244-008D-4560-B562-60E4975DA716}"/>
    <cellStyle name="20% - Accent4 10 3 2_Exh G" xfId="2327" xr:uid="{00000000-0005-0000-0000-000072040000}"/>
    <cellStyle name="20% - Accent4 10 3 3" xfId="3868" xr:uid="{00000000-0005-0000-0000-000073040000}"/>
    <cellStyle name="20% - Accent4 10 3 3 2" xfId="7429" xr:uid="{B5A73F00-B8B1-4B80-9878-53D27B62B6EB}"/>
    <cellStyle name="20% - Accent4 10 3 4" xfId="5671" xr:uid="{8D20E914-1CD4-4C67-87BF-DE33D4D1B68A}"/>
    <cellStyle name="20% - Accent4 10 3_Exh G" xfId="2326" xr:uid="{00000000-0005-0000-0000-000074040000}"/>
    <cellStyle name="20% - Accent4 10 4" xfId="908" xr:uid="{00000000-0005-0000-0000-000075040000}"/>
    <cellStyle name="20% - Accent4 10 5" xfId="1215" xr:uid="{00000000-0005-0000-0000-000076040000}"/>
    <cellStyle name="20% - Accent4 10 5 2" xfId="4744" xr:uid="{00000000-0005-0000-0000-000077040000}"/>
    <cellStyle name="20% - Accent4 10 5 2 2" xfId="8304" xr:uid="{C671B9C9-12BE-416A-9C8E-8C9510217013}"/>
    <cellStyle name="20% - Accent4 10 5 3" xfId="6547" xr:uid="{C9C2E0A0-FAE1-467B-86BE-CFF20EB84D18}"/>
    <cellStyle name="20% - Accent4 10 5_Exh G" xfId="2328" xr:uid="{00000000-0005-0000-0000-000078040000}"/>
    <cellStyle name="20% - Accent4 10 6" xfId="3865" xr:uid="{00000000-0005-0000-0000-000079040000}"/>
    <cellStyle name="20% - Accent4 10 6 2" xfId="7426" xr:uid="{4256C455-37D5-4A30-8AED-33C1A0153360}"/>
    <cellStyle name="20% - Accent4 10 7" xfId="5668" xr:uid="{069D0592-A044-48C5-8B26-A65E33F8E6A4}"/>
    <cellStyle name="20% - Accent4 10_Exh G" xfId="2321" xr:uid="{00000000-0005-0000-0000-00007A040000}"/>
    <cellStyle name="20% - Accent4 11" xfId="192" xr:uid="{00000000-0005-0000-0000-00007B040000}"/>
    <cellStyle name="20% - Accent4 11 2" xfId="193" xr:uid="{00000000-0005-0000-0000-00007C040000}"/>
    <cellStyle name="20% - Accent4 11 2 2" xfId="194" xr:uid="{00000000-0005-0000-0000-00007D040000}"/>
    <cellStyle name="20% - Accent4 11 2 2 2" xfId="1221" xr:uid="{00000000-0005-0000-0000-00007E040000}"/>
    <cellStyle name="20% - Accent4 11 2 2 2 2" xfId="4750" xr:uid="{00000000-0005-0000-0000-00007F040000}"/>
    <cellStyle name="20% - Accent4 11 2 2 2 2 2" xfId="8310" xr:uid="{BE270826-3747-4FAB-A846-0AAB5EA63AAF}"/>
    <cellStyle name="20% - Accent4 11 2 2 2 3" xfId="6553" xr:uid="{E4E90340-3A10-4BEE-98CE-25C96F0A8AE8}"/>
    <cellStyle name="20% - Accent4 11 2 2 2_Exh G" xfId="2332" xr:uid="{00000000-0005-0000-0000-000080040000}"/>
    <cellStyle name="20% - Accent4 11 2 2 3" xfId="3871" xr:uid="{00000000-0005-0000-0000-000081040000}"/>
    <cellStyle name="20% - Accent4 11 2 2 3 2" xfId="7432" xr:uid="{FCF5095E-6BEC-418F-8D73-FFE4A56E126B}"/>
    <cellStyle name="20% - Accent4 11 2 2 4" xfId="5674" xr:uid="{AABEFC5D-893B-411F-8647-000CC0DDC7D5}"/>
    <cellStyle name="20% - Accent4 11 2 2_Exh G" xfId="2331" xr:uid="{00000000-0005-0000-0000-000082040000}"/>
    <cellStyle name="20% - Accent4 11 2 3" xfId="1220" xr:uid="{00000000-0005-0000-0000-000083040000}"/>
    <cellStyle name="20% - Accent4 11 2 3 2" xfId="4749" xr:uid="{00000000-0005-0000-0000-000084040000}"/>
    <cellStyle name="20% - Accent4 11 2 3 2 2" xfId="8309" xr:uid="{C5EFA9CB-611F-4241-B418-00D5492CDDB4}"/>
    <cellStyle name="20% - Accent4 11 2 3 3" xfId="6552" xr:uid="{EA0FC869-BDFC-4178-8278-F5C7FECB1B1F}"/>
    <cellStyle name="20% - Accent4 11 2 3_Exh G" xfId="2333" xr:uid="{00000000-0005-0000-0000-000085040000}"/>
    <cellStyle name="20% - Accent4 11 2 4" xfId="3870" xr:uid="{00000000-0005-0000-0000-000086040000}"/>
    <cellStyle name="20% - Accent4 11 2 4 2" xfId="7431" xr:uid="{4DF887E1-BFB1-45AE-AC5A-4BF6DE0DA6EA}"/>
    <cellStyle name="20% - Accent4 11 2 5" xfId="5673" xr:uid="{56963793-CE5E-459B-BEC2-7B32616A0925}"/>
    <cellStyle name="20% - Accent4 11 2_Exh G" xfId="2330" xr:uid="{00000000-0005-0000-0000-000087040000}"/>
    <cellStyle name="20% - Accent4 11 3" xfId="195" xr:uid="{00000000-0005-0000-0000-000088040000}"/>
    <cellStyle name="20% - Accent4 11 3 2" xfId="1222" xr:uid="{00000000-0005-0000-0000-000089040000}"/>
    <cellStyle name="20% - Accent4 11 3 2 2" xfId="4751" xr:uid="{00000000-0005-0000-0000-00008A040000}"/>
    <cellStyle name="20% - Accent4 11 3 2 2 2" xfId="8311" xr:uid="{A1700D11-DC89-4024-AD61-9F25EDC3F672}"/>
    <cellStyle name="20% - Accent4 11 3 2 3" xfId="6554" xr:uid="{1DF7FD15-E5B7-4C18-803E-2FFE676C11F5}"/>
    <cellStyle name="20% - Accent4 11 3 2_Exh G" xfId="2335" xr:uid="{00000000-0005-0000-0000-00008B040000}"/>
    <cellStyle name="20% - Accent4 11 3 3" xfId="3872" xr:uid="{00000000-0005-0000-0000-00008C040000}"/>
    <cellStyle name="20% - Accent4 11 3 3 2" xfId="7433" xr:uid="{9B2EFF42-8095-43B7-AACB-7B2D2D329ADF}"/>
    <cellStyle name="20% - Accent4 11 3 4" xfId="5675" xr:uid="{B4277B02-2100-4830-BC73-80D4B6F04D3B}"/>
    <cellStyle name="20% - Accent4 11 3_Exh G" xfId="2334" xr:uid="{00000000-0005-0000-0000-00008D040000}"/>
    <cellStyle name="20% - Accent4 11 4" xfId="1219" xr:uid="{00000000-0005-0000-0000-00008E040000}"/>
    <cellStyle name="20% - Accent4 11 4 2" xfId="4748" xr:uid="{00000000-0005-0000-0000-00008F040000}"/>
    <cellStyle name="20% - Accent4 11 4 2 2" xfId="8308" xr:uid="{16C94A88-B1D9-4FC0-876C-13109FAFE334}"/>
    <cellStyle name="20% - Accent4 11 4 3" xfId="6551" xr:uid="{B8B396C0-C425-47D1-838E-E83C595D4B5F}"/>
    <cellStyle name="20% - Accent4 11 4_Exh G" xfId="2336" xr:uid="{00000000-0005-0000-0000-000090040000}"/>
    <cellStyle name="20% - Accent4 11 5" xfId="3869" xr:uid="{00000000-0005-0000-0000-000091040000}"/>
    <cellStyle name="20% - Accent4 11 5 2" xfId="7430" xr:uid="{8942CFA0-A071-4529-AF86-1766F993CBAA}"/>
    <cellStyle name="20% - Accent4 11 6" xfId="5672" xr:uid="{9E654CE4-91C4-46AD-876E-84F3F81038EC}"/>
    <cellStyle name="20% - Accent4 11_Exh G" xfId="2329" xr:uid="{00000000-0005-0000-0000-000092040000}"/>
    <cellStyle name="20% - Accent4 12" xfId="196" xr:uid="{00000000-0005-0000-0000-000093040000}"/>
    <cellStyle name="20% - Accent4 12 2" xfId="197" xr:uid="{00000000-0005-0000-0000-000094040000}"/>
    <cellStyle name="20% - Accent4 12 2 2" xfId="198" xr:uid="{00000000-0005-0000-0000-000095040000}"/>
    <cellStyle name="20% - Accent4 12 2 2 2" xfId="1225" xr:uid="{00000000-0005-0000-0000-000096040000}"/>
    <cellStyle name="20% - Accent4 12 2 2 2 2" xfId="4754" xr:uid="{00000000-0005-0000-0000-000097040000}"/>
    <cellStyle name="20% - Accent4 12 2 2 2 2 2" xfId="8314" xr:uid="{B4D64B41-B8BF-4163-BDDA-B216862BE83F}"/>
    <cellStyle name="20% - Accent4 12 2 2 2 3" xfId="6557" xr:uid="{3A31D254-84F6-42CD-9DEF-816C3164A4A6}"/>
    <cellStyle name="20% - Accent4 12 2 2 2_Exh G" xfId="2340" xr:uid="{00000000-0005-0000-0000-000098040000}"/>
    <cellStyle name="20% - Accent4 12 2 2 3" xfId="3875" xr:uid="{00000000-0005-0000-0000-000099040000}"/>
    <cellStyle name="20% - Accent4 12 2 2 3 2" xfId="7436" xr:uid="{1528A76E-3143-40FC-84E3-2C9764659060}"/>
    <cellStyle name="20% - Accent4 12 2 2 4" xfId="5678" xr:uid="{49B58FA1-C0B4-4DAD-9971-E32C22B9693A}"/>
    <cellStyle name="20% - Accent4 12 2 2_Exh G" xfId="2339" xr:uid="{00000000-0005-0000-0000-00009A040000}"/>
    <cellStyle name="20% - Accent4 12 2 3" xfId="1224" xr:uid="{00000000-0005-0000-0000-00009B040000}"/>
    <cellStyle name="20% - Accent4 12 2 3 2" xfId="4753" xr:uid="{00000000-0005-0000-0000-00009C040000}"/>
    <cellStyle name="20% - Accent4 12 2 3 2 2" xfId="8313" xr:uid="{4F560540-C424-4C58-AFB7-EFC90176B1EC}"/>
    <cellStyle name="20% - Accent4 12 2 3 3" xfId="6556" xr:uid="{1E0CD3EA-47A2-4D55-8538-AF3F8823BFE3}"/>
    <cellStyle name="20% - Accent4 12 2 3_Exh G" xfId="2341" xr:uid="{00000000-0005-0000-0000-00009D040000}"/>
    <cellStyle name="20% - Accent4 12 2 4" xfId="3874" xr:uid="{00000000-0005-0000-0000-00009E040000}"/>
    <cellStyle name="20% - Accent4 12 2 4 2" xfId="7435" xr:uid="{6B9C6649-DA55-4265-A305-34161C22B0B4}"/>
    <cellStyle name="20% - Accent4 12 2 5" xfId="5677" xr:uid="{9CC4FB47-C97B-4981-8810-355B19D4F1E4}"/>
    <cellStyle name="20% - Accent4 12 2_Exh G" xfId="2338" xr:uid="{00000000-0005-0000-0000-00009F040000}"/>
    <cellStyle name="20% - Accent4 12 3" xfId="199" xr:uid="{00000000-0005-0000-0000-0000A0040000}"/>
    <cellStyle name="20% - Accent4 12 3 2" xfId="1226" xr:uid="{00000000-0005-0000-0000-0000A1040000}"/>
    <cellStyle name="20% - Accent4 12 3 2 2" xfId="4755" xr:uid="{00000000-0005-0000-0000-0000A2040000}"/>
    <cellStyle name="20% - Accent4 12 3 2 2 2" xfId="8315" xr:uid="{36467921-F623-4E07-A33F-FA3ED76FB60D}"/>
    <cellStyle name="20% - Accent4 12 3 2 3" xfId="6558" xr:uid="{4FF9B4E0-A05E-43B4-B329-12207C472775}"/>
    <cellStyle name="20% - Accent4 12 3 2_Exh G" xfId="2343" xr:uid="{00000000-0005-0000-0000-0000A3040000}"/>
    <cellStyle name="20% - Accent4 12 3 3" xfId="3876" xr:uid="{00000000-0005-0000-0000-0000A4040000}"/>
    <cellStyle name="20% - Accent4 12 3 3 2" xfId="7437" xr:uid="{C5F81986-0B01-49BD-A378-6316F0F71E91}"/>
    <cellStyle name="20% - Accent4 12 3 4" xfId="5679" xr:uid="{42DA6A56-5B8D-4DF4-9A46-6B367B9F9DA0}"/>
    <cellStyle name="20% - Accent4 12 3_Exh G" xfId="2342" xr:uid="{00000000-0005-0000-0000-0000A5040000}"/>
    <cellStyle name="20% - Accent4 12 4" xfId="1223" xr:uid="{00000000-0005-0000-0000-0000A6040000}"/>
    <cellStyle name="20% - Accent4 12 4 2" xfId="4752" xr:uid="{00000000-0005-0000-0000-0000A7040000}"/>
    <cellStyle name="20% - Accent4 12 4 2 2" xfId="8312" xr:uid="{89669FD2-3A88-44ED-A4A9-3138C38F58E8}"/>
    <cellStyle name="20% - Accent4 12 4 3" xfId="6555" xr:uid="{99641055-FF8C-41AD-A3B4-FB9F3706EEE4}"/>
    <cellStyle name="20% - Accent4 12 4_Exh G" xfId="2344" xr:uid="{00000000-0005-0000-0000-0000A8040000}"/>
    <cellStyle name="20% - Accent4 12 5" xfId="3873" xr:uid="{00000000-0005-0000-0000-0000A9040000}"/>
    <cellStyle name="20% - Accent4 12 5 2" xfId="7434" xr:uid="{3D598A90-1713-458C-9485-2ACF089BA4B2}"/>
    <cellStyle name="20% - Accent4 12 6" xfId="5676" xr:uid="{800252B4-391F-4BA2-A472-B425ECC28ADB}"/>
    <cellStyle name="20% - Accent4 12_Exh G" xfId="2337" xr:uid="{00000000-0005-0000-0000-0000AA040000}"/>
    <cellStyle name="20% - Accent4 13" xfId="200" xr:uid="{00000000-0005-0000-0000-0000AB040000}"/>
    <cellStyle name="20% - Accent4 13 2" xfId="201" xr:uid="{00000000-0005-0000-0000-0000AC040000}"/>
    <cellStyle name="20% - Accent4 13 2 2" xfId="202" xr:uid="{00000000-0005-0000-0000-0000AD040000}"/>
    <cellStyle name="20% - Accent4 13 2 2 2" xfId="1229" xr:uid="{00000000-0005-0000-0000-0000AE040000}"/>
    <cellStyle name="20% - Accent4 13 2 2 2 2" xfId="4758" xr:uid="{00000000-0005-0000-0000-0000AF040000}"/>
    <cellStyle name="20% - Accent4 13 2 2 2 2 2" xfId="8318" xr:uid="{45A7AB8D-C19B-4C63-ADE4-BEAC7B3C8387}"/>
    <cellStyle name="20% - Accent4 13 2 2 2 3" xfId="6561" xr:uid="{52A09391-5D2F-47F2-9305-512A015CC5D7}"/>
    <cellStyle name="20% - Accent4 13 2 2 2_Exh G" xfId="2348" xr:uid="{00000000-0005-0000-0000-0000B0040000}"/>
    <cellStyle name="20% - Accent4 13 2 2 3" xfId="3879" xr:uid="{00000000-0005-0000-0000-0000B1040000}"/>
    <cellStyle name="20% - Accent4 13 2 2 3 2" xfId="7440" xr:uid="{82B89937-35DF-40EF-887C-0F9ABA87ABBE}"/>
    <cellStyle name="20% - Accent4 13 2 2 4" xfId="5682" xr:uid="{933386DC-C415-448A-92E5-AC816C4D72C2}"/>
    <cellStyle name="20% - Accent4 13 2 2_Exh G" xfId="2347" xr:uid="{00000000-0005-0000-0000-0000B2040000}"/>
    <cellStyle name="20% - Accent4 13 2 3" xfId="1228" xr:uid="{00000000-0005-0000-0000-0000B3040000}"/>
    <cellStyle name="20% - Accent4 13 2 3 2" xfId="4757" xr:uid="{00000000-0005-0000-0000-0000B4040000}"/>
    <cellStyle name="20% - Accent4 13 2 3 2 2" xfId="8317" xr:uid="{8803050D-2E7F-4C0E-AADE-8D10BCBB591E}"/>
    <cellStyle name="20% - Accent4 13 2 3 3" xfId="6560" xr:uid="{54513A8E-1C4A-4575-B55A-DF5B62DF1230}"/>
    <cellStyle name="20% - Accent4 13 2 3_Exh G" xfId="2349" xr:uid="{00000000-0005-0000-0000-0000B5040000}"/>
    <cellStyle name="20% - Accent4 13 2 4" xfId="3878" xr:uid="{00000000-0005-0000-0000-0000B6040000}"/>
    <cellStyle name="20% - Accent4 13 2 4 2" xfId="7439" xr:uid="{FFB2D2DF-315E-446C-B46C-4A6D3527DA04}"/>
    <cellStyle name="20% - Accent4 13 2 5" xfId="5681" xr:uid="{65D4CFC0-D985-4BE7-ACC1-C76F934F99DF}"/>
    <cellStyle name="20% - Accent4 13 2_Exh G" xfId="2346" xr:uid="{00000000-0005-0000-0000-0000B7040000}"/>
    <cellStyle name="20% - Accent4 13 3" xfId="203" xr:uid="{00000000-0005-0000-0000-0000B8040000}"/>
    <cellStyle name="20% - Accent4 13 3 2" xfId="1230" xr:uid="{00000000-0005-0000-0000-0000B9040000}"/>
    <cellStyle name="20% - Accent4 13 3 2 2" xfId="4759" xr:uid="{00000000-0005-0000-0000-0000BA040000}"/>
    <cellStyle name="20% - Accent4 13 3 2 2 2" xfId="8319" xr:uid="{00B3FF35-F084-47EF-9E91-0B757D32F4B6}"/>
    <cellStyle name="20% - Accent4 13 3 2 3" xfId="6562" xr:uid="{BDFE542E-5D81-48F4-816B-9FAF2197F4AE}"/>
    <cellStyle name="20% - Accent4 13 3 2_Exh G" xfId="2351" xr:uid="{00000000-0005-0000-0000-0000BB040000}"/>
    <cellStyle name="20% - Accent4 13 3 3" xfId="3880" xr:uid="{00000000-0005-0000-0000-0000BC040000}"/>
    <cellStyle name="20% - Accent4 13 3 3 2" xfId="7441" xr:uid="{2AB89C73-723C-4517-B751-48DE10A8802F}"/>
    <cellStyle name="20% - Accent4 13 3 4" xfId="5683" xr:uid="{B81069E4-71D4-4DA0-AA26-045D129CD3DC}"/>
    <cellStyle name="20% - Accent4 13 3_Exh G" xfId="2350" xr:uid="{00000000-0005-0000-0000-0000BD040000}"/>
    <cellStyle name="20% - Accent4 13 4" xfId="1227" xr:uid="{00000000-0005-0000-0000-0000BE040000}"/>
    <cellStyle name="20% - Accent4 13 4 2" xfId="4756" xr:uid="{00000000-0005-0000-0000-0000BF040000}"/>
    <cellStyle name="20% - Accent4 13 4 2 2" xfId="8316" xr:uid="{A9AA58FD-C97B-42C3-A4F6-E5A67D668280}"/>
    <cellStyle name="20% - Accent4 13 4 3" xfId="6559" xr:uid="{AD10DF60-4318-4069-A3E6-C617A5F2D463}"/>
    <cellStyle name="20% - Accent4 13 4_Exh G" xfId="2352" xr:uid="{00000000-0005-0000-0000-0000C0040000}"/>
    <cellStyle name="20% - Accent4 13 5" xfId="3877" xr:uid="{00000000-0005-0000-0000-0000C1040000}"/>
    <cellStyle name="20% - Accent4 13 5 2" xfId="7438" xr:uid="{B21D4AB4-B463-4A53-AE08-24BA78AD9F2E}"/>
    <cellStyle name="20% - Accent4 13 6" xfId="5680" xr:uid="{7F2B8EC4-0497-4ACA-835F-2CA5B7150095}"/>
    <cellStyle name="20% - Accent4 13_Exh G" xfId="2345" xr:uid="{00000000-0005-0000-0000-0000C2040000}"/>
    <cellStyle name="20% - Accent4 14" xfId="204" xr:uid="{00000000-0005-0000-0000-0000C3040000}"/>
    <cellStyle name="20% - Accent4 14 2" xfId="205" xr:uid="{00000000-0005-0000-0000-0000C4040000}"/>
    <cellStyle name="20% - Accent4 14 2 2" xfId="1232" xr:uid="{00000000-0005-0000-0000-0000C5040000}"/>
    <cellStyle name="20% - Accent4 14 2 2 2" xfId="4761" xr:uid="{00000000-0005-0000-0000-0000C6040000}"/>
    <cellStyle name="20% - Accent4 14 2 2 2 2" xfId="8321" xr:uid="{6BEED5F5-6CDF-474C-9FBB-FCD3DE3C555D}"/>
    <cellStyle name="20% - Accent4 14 2 2 3" xfId="6564" xr:uid="{3F74FA5C-A43F-4793-ACF0-BF799576BF94}"/>
    <cellStyle name="20% - Accent4 14 2 2_Exh G" xfId="2355" xr:uid="{00000000-0005-0000-0000-0000C7040000}"/>
    <cellStyle name="20% - Accent4 14 2 3" xfId="3882" xr:uid="{00000000-0005-0000-0000-0000C8040000}"/>
    <cellStyle name="20% - Accent4 14 2 3 2" xfId="7443" xr:uid="{5950569E-28F8-4926-A358-D375EEC42877}"/>
    <cellStyle name="20% - Accent4 14 2 4" xfId="5685" xr:uid="{2F77AF5A-4034-4C95-B123-F88033F1FB85}"/>
    <cellStyle name="20% - Accent4 14 2_Exh G" xfId="2354" xr:uid="{00000000-0005-0000-0000-0000C9040000}"/>
    <cellStyle name="20% - Accent4 14 3" xfId="1231" xr:uid="{00000000-0005-0000-0000-0000CA040000}"/>
    <cellStyle name="20% - Accent4 14 3 2" xfId="4760" xr:uid="{00000000-0005-0000-0000-0000CB040000}"/>
    <cellStyle name="20% - Accent4 14 3 2 2" xfId="8320" xr:uid="{FF120BD3-4DB9-4C06-A776-75411F85FBDA}"/>
    <cellStyle name="20% - Accent4 14 3 3" xfId="6563" xr:uid="{6DC1C1CC-5C62-4C69-8A51-C23EB3EEDD89}"/>
    <cellStyle name="20% - Accent4 14 3_Exh G" xfId="2356" xr:uid="{00000000-0005-0000-0000-0000CC040000}"/>
    <cellStyle name="20% - Accent4 14 4" xfId="3881" xr:uid="{00000000-0005-0000-0000-0000CD040000}"/>
    <cellStyle name="20% - Accent4 14 4 2" xfId="7442" xr:uid="{0846DA96-1500-4113-B9C9-2C7B8A2E3093}"/>
    <cellStyle name="20% - Accent4 14 5" xfId="5684" xr:uid="{8C88E7FB-2196-4984-94BC-DCAE489174ED}"/>
    <cellStyle name="20% - Accent4 14_Exh G" xfId="2353" xr:uid="{00000000-0005-0000-0000-0000CE040000}"/>
    <cellStyle name="20% - Accent4 15" xfId="206" xr:uid="{00000000-0005-0000-0000-0000CF040000}"/>
    <cellStyle name="20% - Accent4 15 2" xfId="1233" xr:uid="{00000000-0005-0000-0000-0000D0040000}"/>
    <cellStyle name="20% - Accent4 15 2 2" xfId="4762" xr:uid="{00000000-0005-0000-0000-0000D1040000}"/>
    <cellStyle name="20% - Accent4 15 2 2 2" xfId="8322" xr:uid="{C21D4435-6567-4154-BF40-593DEF3BA40A}"/>
    <cellStyle name="20% - Accent4 15 2 3" xfId="6565" xr:uid="{CBB5548A-E5BC-468A-9B93-90798D6FFBD8}"/>
    <cellStyle name="20% - Accent4 15 2_Exh G" xfId="2358" xr:uid="{00000000-0005-0000-0000-0000D2040000}"/>
    <cellStyle name="20% - Accent4 15 3" xfId="3883" xr:uid="{00000000-0005-0000-0000-0000D3040000}"/>
    <cellStyle name="20% - Accent4 15 3 2" xfId="7444" xr:uid="{01286969-2108-4352-9E6B-54CA1A6B5B7B}"/>
    <cellStyle name="20% - Accent4 15 4" xfId="5686" xr:uid="{07976043-B551-400F-B699-C1423B4D6C0A}"/>
    <cellStyle name="20% - Accent4 15_Exh G" xfId="2357" xr:uid="{00000000-0005-0000-0000-0000D4040000}"/>
    <cellStyle name="20% - Accent4 16" xfId="856" xr:uid="{00000000-0005-0000-0000-0000D5040000}"/>
    <cellStyle name="20% - Accent4 16 2" xfId="1794" xr:uid="{00000000-0005-0000-0000-0000D6040000}"/>
    <cellStyle name="20% - Accent4 16 2 2" xfId="5314" xr:uid="{00000000-0005-0000-0000-0000D7040000}"/>
    <cellStyle name="20% - Accent4 16 2 2 2" xfId="8874" xr:uid="{0EDFB059-198C-4BD4-AD1C-D8CB1D84F950}"/>
    <cellStyle name="20% - Accent4 16 2 3" xfId="7117" xr:uid="{5F6AE9B0-5C00-427D-BAB7-0F1F303B05F7}"/>
    <cellStyle name="20% - Accent4 16 2_Exh G" xfId="2360" xr:uid="{00000000-0005-0000-0000-0000D8040000}"/>
    <cellStyle name="20% - Accent4 16 3" xfId="4435" xr:uid="{00000000-0005-0000-0000-0000D9040000}"/>
    <cellStyle name="20% - Accent4 16 3 2" xfId="7996" xr:uid="{9A92CB9C-100F-4339-8D33-BA4886C32309}"/>
    <cellStyle name="20% - Accent4 16 4" xfId="6239" xr:uid="{AE6903FF-7191-4A1C-80E8-9755307583AD}"/>
    <cellStyle name="20% - Accent4 16_Exh G" xfId="2359" xr:uid="{00000000-0005-0000-0000-0000DA040000}"/>
    <cellStyle name="20% - Accent4 2" xfId="207" xr:uid="{00000000-0005-0000-0000-0000DB040000}"/>
    <cellStyle name="20% - Accent4 2 2" xfId="208" xr:uid="{00000000-0005-0000-0000-0000DC040000}"/>
    <cellStyle name="20% - Accent4 2 2 2" xfId="209" xr:uid="{00000000-0005-0000-0000-0000DD040000}"/>
    <cellStyle name="20% - Accent4 2 2 2 2" xfId="1236" xr:uid="{00000000-0005-0000-0000-0000DE040000}"/>
    <cellStyle name="20% - Accent4 2 2 2 2 2" xfId="4765" xr:uid="{00000000-0005-0000-0000-0000DF040000}"/>
    <cellStyle name="20% - Accent4 2 2 2 2 2 2" xfId="8325" xr:uid="{B8F113E5-D04A-4133-96E2-E13835B6EF47}"/>
    <cellStyle name="20% - Accent4 2 2 2 2 3" xfId="6568" xr:uid="{19208E82-89C4-4F28-8A01-5F839EB1E002}"/>
    <cellStyle name="20% - Accent4 2 2 2 2_Exh G" xfId="2364" xr:uid="{00000000-0005-0000-0000-0000E0040000}"/>
    <cellStyle name="20% - Accent4 2 2 2 3" xfId="3886" xr:uid="{00000000-0005-0000-0000-0000E1040000}"/>
    <cellStyle name="20% - Accent4 2 2 2 3 2" xfId="7447" xr:uid="{70ACB4E8-5141-4D0F-B0BB-AC72AFBB340E}"/>
    <cellStyle name="20% - Accent4 2 2 2 4" xfId="5689" xr:uid="{D90522B1-1A21-40B5-9D6B-DDCBD4E342E0}"/>
    <cellStyle name="20% - Accent4 2 2 2_Exh G" xfId="2363" xr:uid="{00000000-0005-0000-0000-0000E2040000}"/>
    <cellStyle name="20% - Accent4 2 2 3" xfId="910" xr:uid="{00000000-0005-0000-0000-0000E3040000}"/>
    <cellStyle name="20% - Accent4 2 2 3 2" xfId="1839" xr:uid="{00000000-0005-0000-0000-0000E4040000}"/>
    <cellStyle name="20% - Accent4 2 2 3 2 2" xfId="5356" xr:uid="{00000000-0005-0000-0000-0000E5040000}"/>
    <cellStyle name="20% - Accent4 2 2 3 2 2 2" xfId="8916" xr:uid="{962060DB-7D6E-4FBF-A832-9D5BC8FCF29E}"/>
    <cellStyle name="20% - Accent4 2 2 3 2 3" xfId="7159" xr:uid="{A98B8380-BBEC-488B-982C-FFC3FA2A9C8D}"/>
    <cellStyle name="20% - Accent4 2 2 3 2_Exh G" xfId="2366" xr:uid="{00000000-0005-0000-0000-0000E6040000}"/>
    <cellStyle name="20% - Accent4 2 2 3 3" xfId="4477" xr:uid="{00000000-0005-0000-0000-0000E7040000}"/>
    <cellStyle name="20% - Accent4 2 2 3 3 2" xfId="8038" xr:uid="{45BA7D7A-2F4F-4A9E-83A0-C4DB516BF827}"/>
    <cellStyle name="20% - Accent4 2 2 3 4" xfId="6281" xr:uid="{CB4A73A5-5D67-416F-BAB8-5667475FC41C}"/>
    <cellStyle name="20% - Accent4 2 2 3_Exh G" xfId="2365" xr:uid="{00000000-0005-0000-0000-0000E8040000}"/>
    <cellStyle name="20% - Accent4 2 2 4" xfId="1235" xr:uid="{00000000-0005-0000-0000-0000E9040000}"/>
    <cellStyle name="20% - Accent4 2 2 4 2" xfId="4764" xr:uid="{00000000-0005-0000-0000-0000EA040000}"/>
    <cellStyle name="20% - Accent4 2 2 4 2 2" xfId="8324" xr:uid="{F5B634CE-8177-474F-B9C5-0A25A8714437}"/>
    <cellStyle name="20% - Accent4 2 2 4 3" xfId="6567" xr:uid="{0B2C4DA8-3C19-4D53-816E-C4940BB7FCB3}"/>
    <cellStyle name="20% - Accent4 2 2 4_Exh G" xfId="2367" xr:uid="{00000000-0005-0000-0000-0000EB040000}"/>
    <cellStyle name="20% - Accent4 2 2 5" xfId="3885" xr:uid="{00000000-0005-0000-0000-0000EC040000}"/>
    <cellStyle name="20% - Accent4 2 2 5 2" xfId="7446" xr:uid="{7655635D-4F44-42D6-BE7A-1C254AF0CA42}"/>
    <cellStyle name="20% - Accent4 2 2 6" xfId="5688" xr:uid="{C1EC64B2-C71E-4B80-AD5C-BF473E112314}"/>
    <cellStyle name="20% - Accent4 2 2_Exh G" xfId="2362" xr:uid="{00000000-0005-0000-0000-0000ED040000}"/>
    <cellStyle name="20% - Accent4 2 3" xfId="210" xr:uid="{00000000-0005-0000-0000-0000EE040000}"/>
    <cellStyle name="20% - Accent4 2 3 2" xfId="1237" xr:uid="{00000000-0005-0000-0000-0000EF040000}"/>
    <cellStyle name="20% - Accent4 2 3 2 2" xfId="4766" xr:uid="{00000000-0005-0000-0000-0000F0040000}"/>
    <cellStyle name="20% - Accent4 2 3 2 2 2" xfId="8326" xr:uid="{760B51F0-DE45-4F69-8E2E-ADFA4762B763}"/>
    <cellStyle name="20% - Accent4 2 3 2 3" xfId="6569" xr:uid="{DCF19765-AB2D-42B4-B4AC-0AD8D186E9BE}"/>
    <cellStyle name="20% - Accent4 2 3 2_Exh G" xfId="2369" xr:uid="{00000000-0005-0000-0000-0000F1040000}"/>
    <cellStyle name="20% - Accent4 2 3 3" xfId="3887" xr:uid="{00000000-0005-0000-0000-0000F2040000}"/>
    <cellStyle name="20% - Accent4 2 3 3 2" xfId="7448" xr:uid="{0B28547F-9649-4272-8708-D4B860163A19}"/>
    <cellStyle name="20% - Accent4 2 3 4" xfId="5690" xr:uid="{E17259F6-1A92-4C5B-8DFE-00429B20D653}"/>
    <cellStyle name="20% - Accent4 2 3_Exh G" xfId="2368" xr:uid="{00000000-0005-0000-0000-0000F3040000}"/>
    <cellStyle name="20% - Accent4 2 4" xfId="909" xr:uid="{00000000-0005-0000-0000-0000F4040000}"/>
    <cellStyle name="20% - Accent4 2 4 2" xfId="1838" xr:uid="{00000000-0005-0000-0000-0000F5040000}"/>
    <cellStyle name="20% - Accent4 2 4 2 2" xfId="5355" xr:uid="{00000000-0005-0000-0000-0000F6040000}"/>
    <cellStyle name="20% - Accent4 2 4 2 2 2" xfId="8915" xr:uid="{580218EF-18BE-422D-8741-19B4EDA0910D}"/>
    <cellStyle name="20% - Accent4 2 4 2 3" xfId="7158" xr:uid="{19228057-DBFA-4BAD-94C3-4EF8064BE7CE}"/>
    <cellStyle name="20% - Accent4 2 4 2_Exh G" xfId="2371" xr:uid="{00000000-0005-0000-0000-0000F7040000}"/>
    <cellStyle name="20% - Accent4 2 4 3" xfId="4476" xr:uid="{00000000-0005-0000-0000-0000F8040000}"/>
    <cellStyle name="20% - Accent4 2 4 3 2" xfId="8037" xr:uid="{D916AB83-083A-4BB7-ACFD-CBEEC88639A5}"/>
    <cellStyle name="20% - Accent4 2 4 4" xfId="6280" xr:uid="{80FB1748-D18E-4BB5-8E0A-26D1ECDC96E1}"/>
    <cellStyle name="20% - Accent4 2 4_Exh G" xfId="2370" xr:uid="{00000000-0005-0000-0000-0000F9040000}"/>
    <cellStyle name="20% - Accent4 2 5" xfId="1234" xr:uid="{00000000-0005-0000-0000-0000FA040000}"/>
    <cellStyle name="20% - Accent4 2 5 2" xfId="4763" xr:uid="{00000000-0005-0000-0000-0000FB040000}"/>
    <cellStyle name="20% - Accent4 2 5 2 2" xfId="8323" xr:uid="{717D03B0-2CC7-4CE3-A194-F302B22A8125}"/>
    <cellStyle name="20% - Accent4 2 5 3" xfId="6566" xr:uid="{F6819B83-B5D3-4C4C-92E1-0B7A5E805D57}"/>
    <cellStyle name="20% - Accent4 2 5_Exh G" xfId="2372" xr:uid="{00000000-0005-0000-0000-0000FC040000}"/>
    <cellStyle name="20% - Accent4 2 6" xfId="3884" xr:uid="{00000000-0005-0000-0000-0000FD040000}"/>
    <cellStyle name="20% - Accent4 2 6 2" xfId="7445" xr:uid="{ED6FACC4-11B4-46D5-8951-C8F5F17ED0A4}"/>
    <cellStyle name="20% - Accent4 2 7" xfId="5687" xr:uid="{853B9704-BC8E-4FF7-A47F-ACEB7BDC478D}"/>
    <cellStyle name="20% - Accent4 2_Exh G" xfId="2361" xr:uid="{00000000-0005-0000-0000-0000FE040000}"/>
    <cellStyle name="20% - Accent4 3" xfId="211" xr:uid="{00000000-0005-0000-0000-0000FF040000}"/>
    <cellStyle name="20% - Accent4 3 2" xfId="212" xr:uid="{00000000-0005-0000-0000-000000050000}"/>
    <cellStyle name="20% - Accent4 3 2 2" xfId="213" xr:uid="{00000000-0005-0000-0000-000001050000}"/>
    <cellStyle name="20% - Accent4 3 2 2 2" xfId="1240" xr:uid="{00000000-0005-0000-0000-000002050000}"/>
    <cellStyle name="20% - Accent4 3 2 2 2 2" xfId="4769" xr:uid="{00000000-0005-0000-0000-000003050000}"/>
    <cellStyle name="20% - Accent4 3 2 2 2 2 2" xfId="8329" xr:uid="{3BE6E3FA-429B-4A40-B16F-84780C6525D3}"/>
    <cellStyle name="20% - Accent4 3 2 2 2 3" xfId="6572" xr:uid="{FB21A6A6-AA6B-409B-A13B-37C235268D3E}"/>
    <cellStyle name="20% - Accent4 3 2 2 2_Exh G" xfId="2376" xr:uid="{00000000-0005-0000-0000-000004050000}"/>
    <cellStyle name="20% - Accent4 3 2 2 3" xfId="3890" xr:uid="{00000000-0005-0000-0000-000005050000}"/>
    <cellStyle name="20% - Accent4 3 2 2 3 2" xfId="7451" xr:uid="{15B2F382-7A65-4F80-AEEA-F2C80A4F9BCF}"/>
    <cellStyle name="20% - Accent4 3 2 2 4" xfId="5693" xr:uid="{F4DE6753-5512-4428-AAD2-13D77C51D2E8}"/>
    <cellStyle name="20% - Accent4 3 2 2_Exh G" xfId="2375" xr:uid="{00000000-0005-0000-0000-000006050000}"/>
    <cellStyle name="20% - Accent4 3 2 3" xfId="912" xr:uid="{00000000-0005-0000-0000-000007050000}"/>
    <cellStyle name="20% - Accent4 3 2 3 2" xfId="1841" xr:uid="{00000000-0005-0000-0000-000008050000}"/>
    <cellStyle name="20% - Accent4 3 2 3 2 2" xfId="5358" xr:uid="{00000000-0005-0000-0000-000009050000}"/>
    <cellStyle name="20% - Accent4 3 2 3 2 2 2" xfId="8918" xr:uid="{34E392B9-F40D-4B70-9564-5B8852C4818F}"/>
    <cellStyle name="20% - Accent4 3 2 3 2 3" xfId="7161" xr:uid="{DD5A1E86-2BF0-458B-BB53-54D87441A787}"/>
    <cellStyle name="20% - Accent4 3 2 3 2_Exh G" xfId="2378" xr:uid="{00000000-0005-0000-0000-00000A050000}"/>
    <cellStyle name="20% - Accent4 3 2 3 3" xfId="4479" xr:uid="{00000000-0005-0000-0000-00000B050000}"/>
    <cellStyle name="20% - Accent4 3 2 3 3 2" xfId="8040" xr:uid="{8D331568-5B7D-4366-B647-6EFB659C0813}"/>
    <cellStyle name="20% - Accent4 3 2 3 4" xfId="6283" xr:uid="{84F1550B-82B7-4CF5-9253-97F4E8F70A6C}"/>
    <cellStyle name="20% - Accent4 3 2 3_Exh G" xfId="2377" xr:uid="{00000000-0005-0000-0000-00000C050000}"/>
    <cellStyle name="20% - Accent4 3 2 4" xfId="1239" xr:uid="{00000000-0005-0000-0000-00000D050000}"/>
    <cellStyle name="20% - Accent4 3 2 4 2" xfId="4768" xr:uid="{00000000-0005-0000-0000-00000E050000}"/>
    <cellStyle name="20% - Accent4 3 2 4 2 2" xfId="8328" xr:uid="{A49F2BDB-E5D4-4C00-BB13-B7167F0FAC20}"/>
    <cellStyle name="20% - Accent4 3 2 4 3" xfId="6571" xr:uid="{A4C713C5-2591-481E-9085-9724C7CD62B8}"/>
    <cellStyle name="20% - Accent4 3 2 4_Exh G" xfId="2379" xr:uid="{00000000-0005-0000-0000-00000F050000}"/>
    <cellStyle name="20% - Accent4 3 2 5" xfId="3889" xr:uid="{00000000-0005-0000-0000-000010050000}"/>
    <cellStyle name="20% - Accent4 3 2 5 2" xfId="7450" xr:uid="{23F3448D-E4E6-4B9A-8ECF-DC787BD003AC}"/>
    <cellStyle name="20% - Accent4 3 2 6" xfId="5692" xr:uid="{F44B2FF9-3E5F-49A5-9E7B-59CCEAB7728F}"/>
    <cellStyle name="20% - Accent4 3 2_Exh G" xfId="2374" xr:uid="{00000000-0005-0000-0000-000011050000}"/>
    <cellStyle name="20% - Accent4 3 3" xfId="214" xr:uid="{00000000-0005-0000-0000-000012050000}"/>
    <cellStyle name="20% - Accent4 3 3 2" xfId="1241" xr:uid="{00000000-0005-0000-0000-000013050000}"/>
    <cellStyle name="20% - Accent4 3 3 2 2" xfId="4770" xr:uid="{00000000-0005-0000-0000-000014050000}"/>
    <cellStyle name="20% - Accent4 3 3 2 2 2" xfId="8330" xr:uid="{B14FBE3C-C8EF-4E4B-AD96-575A077AC1A4}"/>
    <cellStyle name="20% - Accent4 3 3 2 3" xfId="6573" xr:uid="{4D1BE520-05C8-425B-9642-61AD5A837A06}"/>
    <cellStyle name="20% - Accent4 3 3 2_Exh G" xfId="2381" xr:uid="{00000000-0005-0000-0000-000015050000}"/>
    <cellStyle name="20% - Accent4 3 3 3" xfId="3891" xr:uid="{00000000-0005-0000-0000-000016050000}"/>
    <cellStyle name="20% - Accent4 3 3 3 2" xfId="7452" xr:uid="{409F1A49-74F8-4FDE-9EE3-E528DB1EB18A}"/>
    <cellStyle name="20% - Accent4 3 3 4" xfId="5694" xr:uid="{BC36FE20-B1F6-4371-909A-1FCDC8187E33}"/>
    <cellStyle name="20% - Accent4 3 3_Exh G" xfId="2380" xr:uid="{00000000-0005-0000-0000-000017050000}"/>
    <cellStyle name="20% - Accent4 3 4" xfId="911" xr:uid="{00000000-0005-0000-0000-000018050000}"/>
    <cellStyle name="20% - Accent4 3 4 2" xfId="1840" xr:uid="{00000000-0005-0000-0000-000019050000}"/>
    <cellStyle name="20% - Accent4 3 4 2 2" xfId="5357" xr:uid="{00000000-0005-0000-0000-00001A050000}"/>
    <cellStyle name="20% - Accent4 3 4 2 2 2" xfId="8917" xr:uid="{CA4DD8FD-5889-4B72-A27C-CD2FBD34EE0B}"/>
    <cellStyle name="20% - Accent4 3 4 2 3" xfId="7160" xr:uid="{3140A9E0-CEEE-4F9F-B498-D223DCE8ECA9}"/>
    <cellStyle name="20% - Accent4 3 4 2_Exh G" xfId="2383" xr:uid="{00000000-0005-0000-0000-00001B050000}"/>
    <cellStyle name="20% - Accent4 3 4 3" xfId="4478" xr:uid="{00000000-0005-0000-0000-00001C050000}"/>
    <cellStyle name="20% - Accent4 3 4 3 2" xfId="8039" xr:uid="{87FC3537-FCA9-4F2C-BE34-23BEF524EA55}"/>
    <cellStyle name="20% - Accent4 3 4 4" xfId="6282" xr:uid="{9C43841C-2904-4520-B249-43B1C8790D4D}"/>
    <cellStyle name="20% - Accent4 3 4_Exh G" xfId="2382" xr:uid="{00000000-0005-0000-0000-00001D050000}"/>
    <cellStyle name="20% - Accent4 3 5" xfId="1238" xr:uid="{00000000-0005-0000-0000-00001E050000}"/>
    <cellStyle name="20% - Accent4 3 5 2" xfId="4767" xr:uid="{00000000-0005-0000-0000-00001F050000}"/>
    <cellStyle name="20% - Accent4 3 5 2 2" xfId="8327" xr:uid="{539FEAB7-EEE6-4452-B8E8-6A8FD0C9CCAD}"/>
    <cellStyle name="20% - Accent4 3 5 3" xfId="6570" xr:uid="{CBA0C1DD-B544-4062-8530-F35EE3230AA3}"/>
    <cellStyle name="20% - Accent4 3 5_Exh G" xfId="2384" xr:uid="{00000000-0005-0000-0000-000020050000}"/>
    <cellStyle name="20% - Accent4 3 6" xfId="3888" xr:uid="{00000000-0005-0000-0000-000021050000}"/>
    <cellStyle name="20% - Accent4 3 6 2" xfId="7449" xr:uid="{69A9A5B8-4AB9-4772-84A4-A6232C4DD887}"/>
    <cellStyle name="20% - Accent4 3 7" xfId="5691" xr:uid="{082736B8-25DA-45B6-8E47-F6AB38B81883}"/>
    <cellStyle name="20% - Accent4 3_Exh G" xfId="2373" xr:uid="{00000000-0005-0000-0000-000022050000}"/>
    <cellStyle name="20% - Accent4 4" xfId="215" xr:uid="{00000000-0005-0000-0000-000023050000}"/>
    <cellStyle name="20% - Accent4 4 2" xfId="216" xr:uid="{00000000-0005-0000-0000-000024050000}"/>
    <cellStyle name="20% - Accent4 4 2 2" xfId="217" xr:uid="{00000000-0005-0000-0000-000025050000}"/>
    <cellStyle name="20% - Accent4 4 2 2 2" xfId="1244" xr:uid="{00000000-0005-0000-0000-000026050000}"/>
    <cellStyle name="20% - Accent4 4 2 2 2 2" xfId="4773" xr:uid="{00000000-0005-0000-0000-000027050000}"/>
    <cellStyle name="20% - Accent4 4 2 2 2 2 2" xfId="8333" xr:uid="{A762B532-021B-40E2-B972-4EA6B820C852}"/>
    <cellStyle name="20% - Accent4 4 2 2 2 3" xfId="6576" xr:uid="{5970923B-1B2C-43F6-A4F7-4EB7436A154A}"/>
    <cellStyle name="20% - Accent4 4 2 2 2_Exh G" xfId="2388" xr:uid="{00000000-0005-0000-0000-000028050000}"/>
    <cellStyle name="20% - Accent4 4 2 2 3" xfId="3894" xr:uid="{00000000-0005-0000-0000-000029050000}"/>
    <cellStyle name="20% - Accent4 4 2 2 3 2" xfId="7455" xr:uid="{B5A89A20-77E5-42BC-8AF7-FAB0FA723A2D}"/>
    <cellStyle name="20% - Accent4 4 2 2 4" xfId="5697" xr:uid="{2D6C6C77-7108-47F9-B759-E07C16249803}"/>
    <cellStyle name="20% - Accent4 4 2 2_Exh G" xfId="2387" xr:uid="{00000000-0005-0000-0000-00002A050000}"/>
    <cellStyle name="20% - Accent4 4 2 3" xfId="914" xr:uid="{00000000-0005-0000-0000-00002B050000}"/>
    <cellStyle name="20% - Accent4 4 2 3 2" xfId="1843" xr:uid="{00000000-0005-0000-0000-00002C050000}"/>
    <cellStyle name="20% - Accent4 4 2 3 2 2" xfId="5360" xr:uid="{00000000-0005-0000-0000-00002D050000}"/>
    <cellStyle name="20% - Accent4 4 2 3 2 2 2" xfId="8920" xr:uid="{A855674D-817F-4EF9-88E4-A2BB2F6B3A77}"/>
    <cellStyle name="20% - Accent4 4 2 3 2 3" xfId="7163" xr:uid="{07C051D0-BCD2-4981-9C30-4F9FD5E8E92C}"/>
    <cellStyle name="20% - Accent4 4 2 3 2_Exh G" xfId="2390" xr:uid="{00000000-0005-0000-0000-00002E050000}"/>
    <cellStyle name="20% - Accent4 4 2 3 3" xfId="4481" xr:uid="{00000000-0005-0000-0000-00002F050000}"/>
    <cellStyle name="20% - Accent4 4 2 3 3 2" xfId="8042" xr:uid="{08833555-C3ED-4DB6-8180-E8B9C8051569}"/>
    <cellStyle name="20% - Accent4 4 2 3 4" xfId="6285" xr:uid="{DBA78576-777F-4F07-AC57-6545068B4626}"/>
    <cellStyle name="20% - Accent4 4 2 3_Exh G" xfId="2389" xr:uid="{00000000-0005-0000-0000-000030050000}"/>
    <cellStyle name="20% - Accent4 4 2 4" xfId="1243" xr:uid="{00000000-0005-0000-0000-000031050000}"/>
    <cellStyle name="20% - Accent4 4 2 4 2" xfId="4772" xr:uid="{00000000-0005-0000-0000-000032050000}"/>
    <cellStyle name="20% - Accent4 4 2 4 2 2" xfId="8332" xr:uid="{368FD4A0-904F-47AB-A2B6-7DA477FABA20}"/>
    <cellStyle name="20% - Accent4 4 2 4 3" xfId="6575" xr:uid="{D474F6AA-279A-466F-B02A-AF8946080632}"/>
    <cellStyle name="20% - Accent4 4 2 4_Exh G" xfId="2391" xr:uid="{00000000-0005-0000-0000-000033050000}"/>
    <cellStyle name="20% - Accent4 4 2 5" xfId="3893" xr:uid="{00000000-0005-0000-0000-000034050000}"/>
    <cellStyle name="20% - Accent4 4 2 5 2" xfId="7454" xr:uid="{AD1C8D4F-2D38-4C06-9018-6960AE88A924}"/>
    <cellStyle name="20% - Accent4 4 2 6" xfId="5696" xr:uid="{F7F19772-6066-4FFE-B51E-6AC9D7F2AD6C}"/>
    <cellStyle name="20% - Accent4 4 2_Exh G" xfId="2386" xr:uid="{00000000-0005-0000-0000-000035050000}"/>
    <cellStyle name="20% - Accent4 4 3" xfId="218" xr:uid="{00000000-0005-0000-0000-000036050000}"/>
    <cellStyle name="20% - Accent4 4 3 2" xfId="1245" xr:uid="{00000000-0005-0000-0000-000037050000}"/>
    <cellStyle name="20% - Accent4 4 3 2 2" xfId="4774" xr:uid="{00000000-0005-0000-0000-000038050000}"/>
    <cellStyle name="20% - Accent4 4 3 2 2 2" xfId="8334" xr:uid="{35DA98F9-744D-4FB0-A45C-18190B336F4C}"/>
    <cellStyle name="20% - Accent4 4 3 2 3" xfId="6577" xr:uid="{F9A9AFEE-61DE-4EE4-845E-7B6AF92F4E11}"/>
    <cellStyle name="20% - Accent4 4 3 2_Exh G" xfId="2393" xr:uid="{00000000-0005-0000-0000-000039050000}"/>
    <cellStyle name="20% - Accent4 4 3 3" xfId="3895" xr:uid="{00000000-0005-0000-0000-00003A050000}"/>
    <cellStyle name="20% - Accent4 4 3 3 2" xfId="7456" xr:uid="{6D08BF56-D8B3-4AB4-BCC2-CBE6FB084E4A}"/>
    <cellStyle name="20% - Accent4 4 3 4" xfId="5698" xr:uid="{C5A8AE98-B3EB-498C-AE3F-75C668DC15D6}"/>
    <cellStyle name="20% - Accent4 4 3_Exh G" xfId="2392" xr:uid="{00000000-0005-0000-0000-00003B050000}"/>
    <cellStyle name="20% - Accent4 4 4" xfId="913" xr:uid="{00000000-0005-0000-0000-00003C050000}"/>
    <cellStyle name="20% - Accent4 4 4 2" xfId="1842" xr:uid="{00000000-0005-0000-0000-00003D050000}"/>
    <cellStyle name="20% - Accent4 4 4 2 2" xfId="5359" xr:uid="{00000000-0005-0000-0000-00003E050000}"/>
    <cellStyle name="20% - Accent4 4 4 2 2 2" xfId="8919" xr:uid="{4816F8D6-1BA7-45D1-B16D-EE98E88EBEA1}"/>
    <cellStyle name="20% - Accent4 4 4 2 3" xfId="7162" xr:uid="{362D1A7F-8B1E-4598-9091-D206324E1128}"/>
    <cellStyle name="20% - Accent4 4 4 2_Exh G" xfId="2395" xr:uid="{00000000-0005-0000-0000-00003F050000}"/>
    <cellStyle name="20% - Accent4 4 4 3" xfId="4480" xr:uid="{00000000-0005-0000-0000-000040050000}"/>
    <cellStyle name="20% - Accent4 4 4 3 2" xfId="8041" xr:uid="{4E35D1C6-2C4B-4903-8C20-6D2655B3098B}"/>
    <cellStyle name="20% - Accent4 4 4 4" xfId="6284" xr:uid="{C2AB0F5C-E412-4A00-910C-9E703E96836A}"/>
    <cellStyle name="20% - Accent4 4 4_Exh G" xfId="2394" xr:uid="{00000000-0005-0000-0000-000041050000}"/>
    <cellStyle name="20% - Accent4 4 5" xfId="1242" xr:uid="{00000000-0005-0000-0000-000042050000}"/>
    <cellStyle name="20% - Accent4 4 5 2" xfId="4771" xr:uid="{00000000-0005-0000-0000-000043050000}"/>
    <cellStyle name="20% - Accent4 4 5 2 2" xfId="8331" xr:uid="{44D04DDC-20C2-42F6-A2AC-19EA24ACD165}"/>
    <cellStyle name="20% - Accent4 4 5 3" xfId="6574" xr:uid="{B49DE553-055A-4F62-B5E0-3DDFB6089BF6}"/>
    <cellStyle name="20% - Accent4 4 5_Exh G" xfId="2396" xr:uid="{00000000-0005-0000-0000-000044050000}"/>
    <cellStyle name="20% - Accent4 4 6" xfId="3892" xr:uid="{00000000-0005-0000-0000-000045050000}"/>
    <cellStyle name="20% - Accent4 4 6 2" xfId="7453" xr:uid="{2C41CB6E-FC58-4761-BD5C-324266DAE7AD}"/>
    <cellStyle name="20% - Accent4 4 7" xfId="5695" xr:uid="{31C3D10C-B607-4A36-BC49-99761B3791EE}"/>
    <cellStyle name="20% - Accent4 4_Exh G" xfId="2385" xr:uid="{00000000-0005-0000-0000-000046050000}"/>
    <cellStyle name="20% - Accent4 5" xfId="219" xr:uid="{00000000-0005-0000-0000-000047050000}"/>
    <cellStyle name="20% - Accent4 5 2" xfId="220" xr:uid="{00000000-0005-0000-0000-000048050000}"/>
    <cellStyle name="20% - Accent4 5 2 2" xfId="221" xr:uid="{00000000-0005-0000-0000-000049050000}"/>
    <cellStyle name="20% - Accent4 5 2 2 2" xfId="1248" xr:uid="{00000000-0005-0000-0000-00004A050000}"/>
    <cellStyle name="20% - Accent4 5 2 2 2 2" xfId="4777" xr:uid="{00000000-0005-0000-0000-00004B050000}"/>
    <cellStyle name="20% - Accent4 5 2 2 2 2 2" xfId="8337" xr:uid="{740945FA-3BDC-46FB-8469-F621ABF8CDA8}"/>
    <cellStyle name="20% - Accent4 5 2 2 2 3" xfId="6580" xr:uid="{713C34E1-8628-4FE3-B240-F6BE02E0E328}"/>
    <cellStyle name="20% - Accent4 5 2 2 2_Exh G" xfId="2400" xr:uid="{00000000-0005-0000-0000-00004C050000}"/>
    <cellStyle name="20% - Accent4 5 2 2 3" xfId="3898" xr:uid="{00000000-0005-0000-0000-00004D050000}"/>
    <cellStyle name="20% - Accent4 5 2 2 3 2" xfId="7459" xr:uid="{0DF277A7-DF0D-4D0F-A3BB-E4DB1CDC6C11}"/>
    <cellStyle name="20% - Accent4 5 2 2 4" xfId="5701" xr:uid="{B8D37A62-EB39-4C78-9CFA-3F3EF820E237}"/>
    <cellStyle name="20% - Accent4 5 2 2_Exh G" xfId="2399" xr:uid="{00000000-0005-0000-0000-00004E050000}"/>
    <cellStyle name="20% - Accent4 5 2 3" xfId="1247" xr:uid="{00000000-0005-0000-0000-00004F050000}"/>
    <cellStyle name="20% - Accent4 5 2 3 2" xfId="4776" xr:uid="{00000000-0005-0000-0000-000050050000}"/>
    <cellStyle name="20% - Accent4 5 2 3 2 2" xfId="8336" xr:uid="{46EF549C-CB2F-484B-A1D7-36A760C72399}"/>
    <cellStyle name="20% - Accent4 5 2 3 3" xfId="6579" xr:uid="{840F855E-986C-427C-90C3-ECCD8AED92D0}"/>
    <cellStyle name="20% - Accent4 5 2 3_Exh G" xfId="2401" xr:uid="{00000000-0005-0000-0000-000051050000}"/>
    <cellStyle name="20% - Accent4 5 2 4" xfId="3897" xr:uid="{00000000-0005-0000-0000-000052050000}"/>
    <cellStyle name="20% - Accent4 5 2 4 2" xfId="7458" xr:uid="{C66FA81E-48E5-4FEE-BB15-B8180D100880}"/>
    <cellStyle name="20% - Accent4 5 2 5" xfId="5700" xr:uid="{2B63FA23-ACBC-43C4-A133-9A73D057D6B4}"/>
    <cellStyle name="20% - Accent4 5 2_Exh G" xfId="2398" xr:uid="{00000000-0005-0000-0000-000053050000}"/>
    <cellStyle name="20% - Accent4 5 3" xfId="222" xr:uid="{00000000-0005-0000-0000-000054050000}"/>
    <cellStyle name="20% - Accent4 5 3 2" xfId="1249" xr:uid="{00000000-0005-0000-0000-000055050000}"/>
    <cellStyle name="20% - Accent4 5 3 2 2" xfId="4778" xr:uid="{00000000-0005-0000-0000-000056050000}"/>
    <cellStyle name="20% - Accent4 5 3 2 2 2" xfId="8338" xr:uid="{BE1E9FAE-AE6A-413E-A57A-E4B29B3D3674}"/>
    <cellStyle name="20% - Accent4 5 3 2 3" xfId="6581" xr:uid="{ACD3C378-430C-426E-84D5-D2926A0EFBE8}"/>
    <cellStyle name="20% - Accent4 5 3 2_Exh G" xfId="2403" xr:uid="{00000000-0005-0000-0000-000057050000}"/>
    <cellStyle name="20% - Accent4 5 3 3" xfId="3899" xr:uid="{00000000-0005-0000-0000-000058050000}"/>
    <cellStyle name="20% - Accent4 5 3 3 2" xfId="7460" xr:uid="{70694DD3-2079-431B-8380-927BFEE88712}"/>
    <cellStyle name="20% - Accent4 5 3 4" xfId="5702" xr:uid="{619A6710-5F0E-45D5-9A11-38382836825B}"/>
    <cellStyle name="20% - Accent4 5 3_Exh G" xfId="2402" xr:uid="{00000000-0005-0000-0000-000059050000}"/>
    <cellStyle name="20% - Accent4 5 4" xfId="915" xr:uid="{00000000-0005-0000-0000-00005A050000}"/>
    <cellStyle name="20% - Accent4 5 5" xfId="1246" xr:uid="{00000000-0005-0000-0000-00005B050000}"/>
    <cellStyle name="20% - Accent4 5 5 2" xfId="4775" xr:uid="{00000000-0005-0000-0000-00005C050000}"/>
    <cellStyle name="20% - Accent4 5 5 2 2" xfId="8335" xr:uid="{0099A869-5742-404A-A637-8F00B8FF07E8}"/>
    <cellStyle name="20% - Accent4 5 5 3" xfId="6578" xr:uid="{31F04C8B-6673-452A-A761-F040CEE89473}"/>
    <cellStyle name="20% - Accent4 5 5_Exh G" xfId="2404" xr:uid="{00000000-0005-0000-0000-00005D050000}"/>
    <cellStyle name="20% - Accent4 5 6" xfId="3896" xr:uid="{00000000-0005-0000-0000-00005E050000}"/>
    <cellStyle name="20% - Accent4 5 6 2" xfId="7457" xr:uid="{DA000E5E-2497-4747-87FE-4EF4F0517BCF}"/>
    <cellStyle name="20% - Accent4 5 7" xfId="5699" xr:uid="{24A89B8D-D91D-4A41-88B2-C91C5C43E9FF}"/>
    <cellStyle name="20% - Accent4 5_Exh G" xfId="2397" xr:uid="{00000000-0005-0000-0000-00005F050000}"/>
    <cellStyle name="20% - Accent4 6" xfId="223" xr:uid="{00000000-0005-0000-0000-000060050000}"/>
    <cellStyle name="20% - Accent4 6 2" xfId="224" xr:uid="{00000000-0005-0000-0000-000061050000}"/>
    <cellStyle name="20% - Accent4 6 2 2" xfId="225" xr:uid="{00000000-0005-0000-0000-000062050000}"/>
    <cellStyle name="20% - Accent4 6 2 2 2" xfId="1252" xr:uid="{00000000-0005-0000-0000-000063050000}"/>
    <cellStyle name="20% - Accent4 6 2 2 2 2" xfId="4781" xr:uid="{00000000-0005-0000-0000-000064050000}"/>
    <cellStyle name="20% - Accent4 6 2 2 2 2 2" xfId="8341" xr:uid="{0353C9A8-BBAE-4452-85B9-DB202B09B8A3}"/>
    <cellStyle name="20% - Accent4 6 2 2 2 3" xfId="6584" xr:uid="{7F16832B-9BD7-485C-AC8A-F834CFB2D375}"/>
    <cellStyle name="20% - Accent4 6 2 2 2_Exh G" xfId="2408" xr:uid="{00000000-0005-0000-0000-000065050000}"/>
    <cellStyle name="20% - Accent4 6 2 2 3" xfId="3902" xr:uid="{00000000-0005-0000-0000-000066050000}"/>
    <cellStyle name="20% - Accent4 6 2 2 3 2" xfId="7463" xr:uid="{93AE941F-77BA-4A15-9D74-F2092DE159CB}"/>
    <cellStyle name="20% - Accent4 6 2 2 4" xfId="5705" xr:uid="{BD3D928C-4B88-47E7-B721-7A70B5ADFD33}"/>
    <cellStyle name="20% - Accent4 6 2 2_Exh G" xfId="2407" xr:uid="{00000000-0005-0000-0000-000067050000}"/>
    <cellStyle name="20% - Accent4 6 2 3" xfId="1251" xr:uid="{00000000-0005-0000-0000-000068050000}"/>
    <cellStyle name="20% - Accent4 6 2 3 2" xfId="4780" xr:uid="{00000000-0005-0000-0000-000069050000}"/>
    <cellStyle name="20% - Accent4 6 2 3 2 2" xfId="8340" xr:uid="{ABFE0E15-F362-416C-A611-718B15452DA9}"/>
    <cellStyle name="20% - Accent4 6 2 3 3" xfId="6583" xr:uid="{CC3A2773-B8D9-481B-A5E1-19BB7B6968CF}"/>
    <cellStyle name="20% - Accent4 6 2 3_Exh G" xfId="2409" xr:uid="{00000000-0005-0000-0000-00006A050000}"/>
    <cellStyle name="20% - Accent4 6 2 4" xfId="3901" xr:uid="{00000000-0005-0000-0000-00006B050000}"/>
    <cellStyle name="20% - Accent4 6 2 4 2" xfId="7462" xr:uid="{30B4D6EB-C03F-40DE-8411-DC55CCE0F7C9}"/>
    <cellStyle name="20% - Accent4 6 2 5" xfId="5704" xr:uid="{9FE1791D-DB54-4D86-9FB0-9D88C9B3DABD}"/>
    <cellStyle name="20% - Accent4 6 2_Exh G" xfId="2406" xr:uid="{00000000-0005-0000-0000-00006C050000}"/>
    <cellStyle name="20% - Accent4 6 3" xfId="226" xr:uid="{00000000-0005-0000-0000-00006D050000}"/>
    <cellStyle name="20% - Accent4 6 3 2" xfId="1253" xr:uid="{00000000-0005-0000-0000-00006E050000}"/>
    <cellStyle name="20% - Accent4 6 3 2 2" xfId="4782" xr:uid="{00000000-0005-0000-0000-00006F050000}"/>
    <cellStyle name="20% - Accent4 6 3 2 2 2" xfId="8342" xr:uid="{0C3FBEEE-2685-4F22-87A4-67EE387CB472}"/>
    <cellStyle name="20% - Accent4 6 3 2 3" xfId="6585" xr:uid="{5EFA283F-6991-46DF-B3B3-C76CCC288BC3}"/>
    <cellStyle name="20% - Accent4 6 3 2_Exh G" xfId="2411" xr:uid="{00000000-0005-0000-0000-000070050000}"/>
    <cellStyle name="20% - Accent4 6 3 3" xfId="3903" xr:uid="{00000000-0005-0000-0000-000071050000}"/>
    <cellStyle name="20% - Accent4 6 3 3 2" xfId="7464" xr:uid="{239734AE-CE43-4D74-8A92-B90293BDA4FA}"/>
    <cellStyle name="20% - Accent4 6 3 4" xfId="5706" xr:uid="{AA4A5169-6903-463A-B300-5AB5CB28F500}"/>
    <cellStyle name="20% - Accent4 6 3_Exh G" xfId="2410" xr:uid="{00000000-0005-0000-0000-000072050000}"/>
    <cellStyle name="20% - Accent4 6 4" xfId="916" xr:uid="{00000000-0005-0000-0000-000073050000}"/>
    <cellStyle name="20% - Accent4 6 4 2" xfId="1844" xr:uid="{00000000-0005-0000-0000-000074050000}"/>
    <cellStyle name="20% - Accent4 6 4 2 2" xfId="5361" xr:uid="{00000000-0005-0000-0000-000075050000}"/>
    <cellStyle name="20% - Accent4 6 4 2 2 2" xfId="8921" xr:uid="{90256CFB-03EA-48C5-A755-D840FDDCA354}"/>
    <cellStyle name="20% - Accent4 6 4 2 3" xfId="7164" xr:uid="{BD0FBD4C-0F6B-41FE-8F04-D315E236C5B3}"/>
    <cellStyle name="20% - Accent4 6 4 2_Exh G" xfId="2413" xr:uid="{00000000-0005-0000-0000-000076050000}"/>
    <cellStyle name="20% - Accent4 6 4 3" xfId="4482" xr:uid="{00000000-0005-0000-0000-000077050000}"/>
    <cellStyle name="20% - Accent4 6 4 3 2" xfId="8043" xr:uid="{9B56E373-1575-4E0A-B2EA-84B29CACE1C2}"/>
    <cellStyle name="20% - Accent4 6 4 4" xfId="6286" xr:uid="{DB2B8AEA-EBC4-40DA-8E6E-AD97DC1A58E4}"/>
    <cellStyle name="20% - Accent4 6 4_Exh G" xfId="2412" xr:uid="{00000000-0005-0000-0000-000078050000}"/>
    <cellStyle name="20% - Accent4 6 5" xfId="1250" xr:uid="{00000000-0005-0000-0000-000079050000}"/>
    <cellStyle name="20% - Accent4 6 5 2" xfId="4779" xr:uid="{00000000-0005-0000-0000-00007A050000}"/>
    <cellStyle name="20% - Accent4 6 5 2 2" xfId="8339" xr:uid="{F2EE7B17-3212-4BA6-BD3A-20592B4DD247}"/>
    <cellStyle name="20% - Accent4 6 5 3" xfId="6582" xr:uid="{7EACC526-D2B2-419D-85E3-9662BDD1ABBF}"/>
    <cellStyle name="20% - Accent4 6 5_Exh G" xfId="2414" xr:uid="{00000000-0005-0000-0000-00007B050000}"/>
    <cellStyle name="20% - Accent4 6 6" xfId="3900" xr:uid="{00000000-0005-0000-0000-00007C050000}"/>
    <cellStyle name="20% - Accent4 6 6 2" xfId="7461" xr:uid="{DF85C02A-4371-4750-9268-C4BCC3932144}"/>
    <cellStyle name="20% - Accent4 6 7" xfId="5703" xr:uid="{A8B0E889-5323-467C-ACB6-9DE3FD255FC0}"/>
    <cellStyle name="20% - Accent4 6_Exh G" xfId="2405" xr:uid="{00000000-0005-0000-0000-00007D050000}"/>
    <cellStyle name="20% - Accent4 7" xfId="227" xr:uid="{00000000-0005-0000-0000-00007E050000}"/>
    <cellStyle name="20% - Accent4 7 2" xfId="228" xr:uid="{00000000-0005-0000-0000-00007F050000}"/>
    <cellStyle name="20% - Accent4 7 2 2" xfId="229" xr:uid="{00000000-0005-0000-0000-000080050000}"/>
    <cellStyle name="20% - Accent4 7 2 2 2" xfId="1256" xr:uid="{00000000-0005-0000-0000-000081050000}"/>
    <cellStyle name="20% - Accent4 7 2 2 2 2" xfId="4785" xr:uid="{00000000-0005-0000-0000-000082050000}"/>
    <cellStyle name="20% - Accent4 7 2 2 2 2 2" xfId="8345" xr:uid="{0FD90417-3A61-4E3A-9503-5DC6E55437D6}"/>
    <cellStyle name="20% - Accent4 7 2 2 2 3" xfId="6588" xr:uid="{569E2DF4-E332-464F-843E-2CEE3A2844FB}"/>
    <cellStyle name="20% - Accent4 7 2 2 2_Exh G" xfId="2418" xr:uid="{00000000-0005-0000-0000-000083050000}"/>
    <cellStyle name="20% - Accent4 7 2 2 3" xfId="3906" xr:uid="{00000000-0005-0000-0000-000084050000}"/>
    <cellStyle name="20% - Accent4 7 2 2 3 2" xfId="7467" xr:uid="{27C09601-460F-44BA-8853-6B19A9FFF07F}"/>
    <cellStyle name="20% - Accent4 7 2 2 4" xfId="5709" xr:uid="{CE8F877D-A8F5-4481-BD34-B04DBEB40538}"/>
    <cellStyle name="20% - Accent4 7 2 2_Exh G" xfId="2417" xr:uid="{00000000-0005-0000-0000-000085050000}"/>
    <cellStyle name="20% - Accent4 7 2 3" xfId="1255" xr:uid="{00000000-0005-0000-0000-000086050000}"/>
    <cellStyle name="20% - Accent4 7 2 3 2" xfId="4784" xr:uid="{00000000-0005-0000-0000-000087050000}"/>
    <cellStyle name="20% - Accent4 7 2 3 2 2" xfId="8344" xr:uid="{AA11B5BA-CCF9-470E-B36E-A659D9D9B9A2}"/>
    <cellStyle name="20% - Accent4 7 2 3 3" xfId="6587" xr:uid="{D70976BD-852D-4B85-8813-6C6BEF99D50B}"/>
    <cellStyle name="20% - Accent4 7 2 3_Exh G" xfId="2419" xr:uid="{00000000-0005-0000-0000-000088050000}"/>
    <cellStyle name="20% - Accent4 7 2 4" xfId="3905" xr:uid="{00000000-0005-0000-0000-000089050000}"/>
    <cellStyle name="20% - Accent4 7 2 4 2" xfId="7466" xr:uid="{7ABD18CA-83F4-4DDA-BFD7-6769221F2D07}"/>
    <cellStyle name="20% - Accent4 7 2 5" xfId="5708" xr:uid="{6F208381-56E5-41C6-A5B6-F202D314CE69}"/>
    <cellStyle name="20% - Accent4 7 2_Exh G" xfId="2416" xr:uid="{00000000-0005-0000-0000-00008A050000}"/>
    <cellStyle name="20% - Accent4 7 3" xfId="230" xr:uid="{00000000-0005-0000-0000-00008B050000}"/>
    <cellStyle name="20% - Accent4 7 3 2" xfId="1257" xr:uid="{00000000-0005-0000-0000-00008C050000}"/>
    <cellStyle name="20% - Accent4 7 3 2 2" xfId="4786" xr:uid="{00000000-0005-0000-0000-00008D050000}"/>
    <cellStyle name="20% - Accent4 7 3 2 2 2" xfId="8346" xr:uid="{D23A402B-8196-4E0A-9D5A-9CC5A19CE236}"/>
    <cellStyle name="20% - Accent4 7 3 2 3" xfId="6589" xr:uid="{1BEDF135-F5B1-45A7-9CFA-EA9FB22FE116}"/>
    <cellStyle name="20% - Accent4 7 3 2_Exh G" xfId="2421" xr:uid="{00000000-0005-0000-0000-00008E050000}"/>
    <cellStyle name="20% - Accent4 7 3 3" xfId="3907" xr:uid="{00000000-0005-0000-0000-00008F050000}"/>
    <cellStyle name="20% - Accent4 7 3 3 2" xfId="7468" xr:uid="{EC5FA84D-D845-4EF3-97DA-F95F4B76CE89}"/>
    <cellStyle name="20% - Accent4 7 3 4" xfId="5710" xr:uid="{0EF442B9-5F1A-47D0-9CB0-A09B56A544FF}"/>
    <cellStyle name="20% - Accent4 7 3_Exh G" xfId="2420" xr:uid="{00000000-0005-0000-0000-000090050000}"/>
    <cellStyle name="20% - Accent4 7 4" xfId="917" xr:uid="{00000000-0005-0000-0000-000091050000}"/>
    <cellStyle name="20% - Accent4 7 4 2" xfId="1845" xr:uid="{00000000-0005-0000-0000-000092050000}"/>
    <cellStyle name="20% - Accent4 7 4 2 2" xfId="5362" xr:uid="{00000000-0005-0000-0000-000093050000}"/>
    <cellStyle name="20% - Accent4 7 4 2 2 2" xfId="8922" xr:uid="{B1BFD2B3-6C4A-4BBE-AA9D-54F207F1CB48}"/>
    <cellStyle name="20% - Accent4 7 4 2 3" xfId="7165" xr:uid="{7EAC9494-02B4-404E-A4D7-9E65C388B8B0}"/>
    <cellStyle name="20% - Accent4 7 4 2_Exh G" xfId="2423" xr:uid="{00000000-0005-0000-0000-000094050000}"/>
    <cellStyle name="20% - Accent4 7 4 3" xfId="4483" xr:uid="{00000000-0005-0000-0000-000095050000}"/>
    <cellStyle name="20% - Accent4 7 4 3 2" xfId="8044" xr:uid="{F05D98FA-527D-4C4A-A6F0-F05A4A315DF4}"/>
    <cellStyle name="20% - Accent4 7 4 4" xfId="6287" xr:uid="{BE19ACD2-EA80-4B9C-AB8D-9010A2CDD91E}"/>
    <cellStyle name="20% - Accent4 7 4_Exh G" xfId="2422" xr:uid="{00000000-0005-0000-0000-000096050000}"/>
    <cellStyle name="20% - Accent4 7 5" xfId="1254" xr:uid="{00000000-0005-0000-0000-000097050000}"/>
    <cellStyle name="20% - Accent4 7 5 2" xfId="4783" xr:uid="{00000000-0005-0000-0000-000098050000}"/>
    <cellStyle name="20% - Accent4 7 5 2 2" xfId="8343" xr:uid="{5C2EA10C-AB91-464D-9C81-83B26264A145}"/>
    <cellStyle name="20% - Accent4 7 5 3" xfId="6586" xr:uid="{7337B5DA-089B-4070-9E83-00BA258521C2}"/>
    <cellStyle name="20% - Accent4 7 5_Exh G" xfId="2424" xr:uid="{00000000-0005-0000-0000-000099050000}"/>
    <cellStyle name="20% - Accent4 7 6" xfId="3904" xr:uid="{00000000-0005-0000-0000-00009A050000}"/>
    <cellStyle name="20% - Accent4 7 6 2" xfId="7465" xr:uid="{272241A1-6E18-4FD2-9CF5-8492604AB5D3}"/>
    <cellStyle name="20% - Accent4 7 7" xfId="5707" xr:uid="{B5B2A8FA-9499-4D82-9BB0-FC9EF0BB9413}"/>
    <cellStyle name="20% - Accent4 7_Exh G" xfId="2415" xr:uid="{00000000-0005-0000-0000-00009B050000}"/>
    <cellStyle name="20% - Accent4 8" xfId="231" xr:uid="{00000000-0005-0000-0000-00009C050000}"/>
    <cellStyle name="20% - Accent4 8 2" xfId="232" xr:uid="{00000000-0005-0000-0000-00009D050000}"/>
    <cellStyle name="20% - Accent4 8 2 2" xfId="233" xr:uid="{00000000-0005-0000-0000-00009E050000}"/>
    <cellStyle name="20% - Accent4 8 2 2 2" xfId="1260" xr:uid="{00000000-0005-0000-0000-00009F050000}"/>
    <cellStyle name="20% - Accent4 8 2 2 2 2" xfId="4789" xr:uid="{00000000-0005-0000-0000-0000A0050000}"/>
    <cellStyle name="20% - Accent4 8 2 2 2 2 2" xfId="8349" xr:uid="{BEA14DA2-4115-4780-825B-6B034682B803}"/>
    <cellStyle name="20% - Accent4 8 2 2 2 3" xfId="6592" xr:uid="{ECBCEA00-2BC7-42E1-BDED-F0D464E374AC}"/>
    <cellStyle name="20% - Accent4 8 2 2 2_Exh G" xfId="2428" xr:uid="{00000000-0005-0000-0000-0000A1050000}"/>
    <cellStyle name="20% - Accent4 8 2 2 3" xfId="3910" xr:uid="{00000000-0005-0000-0000-0000A2050000}"/>
    <cellStyle name="20% - Accent4 8 2 2 3 2" xfId="7471" xr:uid="{BA5E3551-C2E4-4E62-80AB-7D8E729CC252}"/>
    <cellStyle name="20% - Accent4 8 2 2 4" xfId="5713" xr:uid="{7F9F55E5-D130-4212-8F54-7C902FC68356}"/>
    <cellStyle name="20% - Accent4 8 2 2_Exh G" xfId="2427" xr:uid="{00000000-0005-0000-0000-0000A3050000}"/>
    <cellStyle name="20% - Accent4 8 2 3" xfId="1259" xr:uid="{00000000-0005-0000-0000-0000A4050000}"/>
    <cellStyle name="20% - Accent4 8 2 3 2" xfId="4788" xr:uid="{00000000-0005-0000-0000-0000A5050000}"/>
    <cellStyle name="20% - Accent4 8 2 3 2 2" xfId="8348" xr:uid="{7F58C2FD-FB11-4973-A1D9-B1CF9E3B252A}"/>
    <cellStyle name="20% - Accent4 8 2 3 3" xfId="6591" xr:uid="{93CE7E58-7A1C-41B8-A0BC-7CA7028BB780}"/>
    <cellStyle name="20% - Accent4 8 2 3_Exh G" xfId="2429" xr:uid="{00000000-0005-0000-0000-0000A6050000}"/>
    <cellStyle name="20% - Accent4 8 2 4" xfId="3909" xr:uid="{00000000-0005-0000-0000-0000A7050000}"/>
    <cellStyle name="20% - Accent4 8 2 4 2" xfId="7470" xr:uid="{1031D081-79BF-4F0B-B77A-6B04F6DD5E4F}"/>
    <cellStyle name="20% - Accent4 8 2 5" xfId="5712" xr:uid="{6230ACF6-B317-42EF-8BF5-720AB882E4C2}"/>
    <cellStyle name="20% - Accent4 8 2_Exh G" xfId="2426" xr:uid="{00000000-0005-0000-0000-0000A8050000}"/>
    <cellStyle name="20% - Accent4 8 3" xfId="234" xr:uid="{00000000-0005-0000-0000-0000A9050000}"/>
    <cellStyle name="20% - Accent4 8 3 2" xfId="1261" xr:uid="{00000000-0005-0000-0000-0000AA050000}"/>
    <cellStyle name="20% - Accent4 8 3 2 2" xfId="4790" xr:uid="{00000000-0005-0000-0000-0000AB050000}"/>
    <cellStyle name="20% - Accent4 8 3 2 2 2" xfId="8350" xr:uid="{6DDA64CD-5F6E-42AC-825A-C35340616B48}"/>
    <cellStyle name="20% - Accent4 8 3 2 3" xfId="6593" xr:uid="{DFAED599-1491-4BCB-B177-77A22D84E484}"/>
    <cellStyle name="20% - Accent4 8 3 2_Exh G" xfId="2431" xr:uid="{00000000-0005-0000-0000-0000AC050000}"/>
    <cellStyle name="20% - Accent4 8 3 3" xfId="3911" xr:uid="{00000000-0005-0000-0000-0000AD050000}"/>
    <cellStyle name="20% - Accent4 8 3 3 2" xfId="7472" xr:uid="{B1A6F3ED-EE96-4F9C-B8C4-D04186730338}"/>
    <cellStyle name="20% - Accent4 8 3 4" xfId="5714" xr:uid="{26A603DC-EC3B-44B9-A7EA-BCC4ABB65508}"/>
    <cellStyle name="20% - Accent4 8 3_Exh G" xfId="2430" xr:uid="{00000000-0005-0000-0000-0000AE050000}"/>
    <cellStyle name="20% - Accent4 8 4" xfId="918" xr:uid="{00000000-0005-0000-0000-0000AF050000}"/>
    <cellStyle name="20% - Accent4 8 4 2" xfId="1846" xr:uid="{00000000-0005-0000-0000-0000B0050000}"/>
    <cellStyle name="20% - Accent4 8 4 2 2" xfId="5363" xr:uid="{00000000-0005-0000-0000-0000B1050000}"/>
    <cellStyle name="20% - Accent4 8 4 2 2 2" xfId="8923" xr:uid="{623A9782-0056-4A3F-B0D0-DFE224FBF259}"/>
    <cellStyle name="20% - Accent4 8 4 2 3" xfId="7166" xr:uid="{A1D67E2B-66F3-4CBC-A16F-9084B1C6E3F7}"/>
    <cellStyle name="20% - Accent4 8 4 2_Exh G" xfId="2433" xr:uid="{00000000-0005-0000-0000-0000B2050000}"/>
    <cellStyle name="20% - Accent4 8 4 3" xfId="4484" xr:uid="{00000000-0005-0000-0000-0000B3050000}"/>
    <cellStyle name="20% - Accent4 8 4 3 2" xfId="8045" xr:uid="{C03D88A3-9BFC-4091-BB68-AAF5F0B8710A}"/>
    <cellStyle name="20% - Accent4 8 4 4" xfId="6288" xr:uid="{B7F25246-0CA0-4E98-A027-EACA15EC15A4}"/>
    <cellStyle name="20% - Accent4 8 4_Exh G" xfId="2432" xr:uid="{00000000-0005-0000-0000-0000B4050000}"/>
    <cellStyle name="20% - Accent4 8 5" xfId="1258" xr:uid="{00000000-0005-0000-0000-0000B5050000}"/>
    <cellStyle name="20% - Accent4 8 5 2" xfId="4787" xr:uid="{00000000-0005-0000-0000-0000B6050000}"/>
    <cellStyle name="20% - Accent4 8 5 2 2" xfId="8347" xr:uid="{9358B303-162C-4BCC-ADCF-565BBA929220}"/>
    <cellStyle name="20% - Accent4 8 5 3" xfId="6590" xr:uid="{003AB5AB-5B73-46E1-96BF-C1D8E5154157}"/>
    <cellStyle name="20% - Accent4 8 5_Exh G" xfId="2434" xr:uid="{00000000-0005-0000-0000-0000B7050000}"/>
    <cellStyle name="20% - Accent4 8 6" xfId="3908" xr:uid="{00000000-0005-0000-0000-0000B8050000}"/>
    <cellStyle name="20% - Accent4 8 6 2" xfId="7469" xr:uid="{97F204DF-7690-444D-A789-8970EC6AF668}"/>
    <cellStyle name="20% - Accent4 8 7" xfId="5711" xr:uid="{24A4E486-C5F2-4A9D-A350-5E0B9BE37A29}"/>
    <cellStyle name="20% - Accent4 8_Exh G" xfId="2425" xr:uid="{00000000-0005-0000-0000-0000B9050000}"/>
    <cellStyle name="20% - Accent4 9" xfId="235" xr:uid="{00000000-0005-0000-0000-0000BA050000}"/>
    <cellStyle name="20% - Accent4 9 2" xfId="236" xr:uid="{00000000-0005-0000-0000-0000BB050000}"/>
    <cellStyle name="20% - Accent4 9 2 2" xfId="237" xr:uid="{00000000-0005-0000-0000-0000BC050000}"/>
    <cellStyle name="20% - Accent4 9 2 2 2" xfId="1264" xr:uid="{00000000-0005-0000-0000-0000BD050000}"/>
    <cellStyle name="20% - Accent4 9 2 2 2 2" xfId="4793" xr:uid="{00000000-0005-0000-0000-0000BE050000}"/>
    <cellStyle name="20% - Accent4 9 2 2 2 2 2" xfId="8353" xr:uid="{D86EA743-7A40-4BB8-8D76-E4E454B74289}"/>
    <cellStyle name="20% - Accent4 9 2 2 2 3" xfId="6596" xr:uid="{DA45EFC0-12AB-4BFA-A116-CA9893814B01}"/>
    <cellStyle name="20% - Accent4 9 2 2 2_Exh G" xfId="2438" xr:uid="{00000000-0005-0000-0000-0000BF050000}"/>
    <cellStyle name="20% - Accent4 9 2 2 3" xfId="3914" xr:uid="{00000000-0005-0000-0000-0000C0050000}"/>
    <cellStyle name="20% - Accent4 9 2 2 3 2" xfId="7475" xr:uid="{D1308882-834B-481C-8596-1B42D9ED1CA3}"/>
    <cellStyle name="20% - Accent4 9 2 2 4" xfId="5717" xr:uid="{E03B7241-E0BD-456D-B7CD-92564860FE7A}"/>
    <cellStyle name="20% - Accent4 9 2 2_Exh G" xfId="2437" xr:uid="{00000000-0005-0000-0000-0000C1050000}"/>
    <cellStyle name="20% - Accent4 9 2 3" xfId="1263" xr:uid="{00000000-0005-0000-0000-0000C2050000}"/>
    <cellStyle name="20% - Accent4 9 2 3 2" xfId="4792" xr:uid="{00000000-0005-0000-0000-0000C3050000}"/>
    <cellStyle name="20% - Accent4 9 2 3 2 2" xfId="8352" xr:uid="{1F4F8E08-CEF9-4658-85CC-4EA220E0EC01}"/>
    <cellStyle name="20% - Accent4 9 2 3 3" xfId="6595" xr:uid="{838A56DF-9233-4ED8-937E-1A710DEDAF26}"/>
    <cellStyle name="20% - Accent4 9 2 3_Exh G" xfId="2439" xr:uid="{00000000-0005-0000-0000-0000C4050000}"/>
    <cellStyle name="20% - Accent4 9 2 4" xfId="3913" xr:uid="{00000000-0005-0000-0000-0000C5050000}"/>
    <cellStyle name="20% - Accent4 9 2 4 2" xfId="7474" xr:uid="{7DE52539-8E6F-42DE-87E9-F5C7E4E99E23}"/>
    <cellStyle name="20% - Accent4 9 2 5" xfId="5716" xr:uid="{0D6C0B70-17E5-42B9-8CF7-884E4C85C062}"/>
    <cellStyle name="20% - Accent4 9 2_Exh G" xfId="2436" xr:uid="{00000000-0005-0000-0000-0000C6050000}"/>
    <cellStyle name="20% - Accent4 9 3" xfId="238" xr:uid="{00000000-0005-0000-0000-0000C7050000}"/>
    <cellStyle name="20% - Accent4 9 3 2" xfId="1265" xr:uid="{00000000-0005-0000-0000-0000C8050000}"/>
    <cellStyle name="20% - Accent4 9 3 2 2" xfId="4794" xr:uid="{00000000-0005-0000-0000-0000C9050000}"/>
    <cellStyle name="20% - Accent4 9 3 2 2 2" xfId="8354" xr:uid="{254CC201-A1A7-42AD-9C5F-0EF8718CA278}"/>
    <cellStyle name="20% - Accent4 9 3 2 3" xfId="6597" xr:uid="{5D2D88FC-712C-4FB6-9CE9-D9B2B3D1B5DB}"/>
    <cellStyle name="20% - Accent4 9 3 2_Exh G" xfId="2441" xr:uid="{00000000-0005-0000-0000-0000CA050000}"/>
    <cellStyle name="20% - Accent4 9 3 3" xfId="3915" xr:uid="{00000000-0005-0000-0000-0000CB050000}"/>
    <cellStyle name="20% - Accent4 9 3 3 2" xfId="7476" xr:uid="{1C4EE00B-D248-4280-8F95-82D67C0A6AEF}"/>
    <cellStyle name="20% - Accent4 9 3 4" xfId="5718" xr:uid="{AA085080-7BD9-4E9A-84FA-71BE4223DAF5}"/>
    <cellStyle name="20% - Accent4 9 3_Exh G" xfId="2440" xr:uid="{00000000-0005-0000-0000-0000CC050000}"/>
    <cellStyle name="20% - Accent4 9 4" xfId="919" xr:uid="{00000000-0005-0000-0000-0000CD050000}"/>
    <cellStyle name="20% - Accent4 9 4 2" xfId="1847" xr:uid="{00000000-0005-0000-0000-0000CE050000}"/>
    <cellStyle name="20% - Accent4 9 4 2 2" xfId="5364" xr:uid="{00000000-0005-0000-0000-0000CF050000}"/>
    <cellStyle name="20% - Accent4 9 4 2 2 2" xfId="8924" xr:uid="{A040C4C5-A5A7-4776-8E21-2CFA8F72B4C7}"/>
    <cellStyle name="20% - Accent4 9 4 2 3" xfId="7167" xr:uid="{F69C2BB7-336D-4D1F-BA98-F3C67D547EE6}"/>
    <cellStyle name="20% - Accent4 9 4 2_Exh G" xfId="2443" xr:uid="{00000000-0005-0000-0000-0000D0050000}"/>
    <cellStyle name="20% - Accent4 9 4 3" xfId="4485" xr:uid="{00000000-0005-0000-0000-0000D1050000}"/>
    <cellStyle name="20% - Accent4 9 4 3 2" xfId="8046" xr:uid="{F915EE11-B32C-4481-9BF3-D1EAF8B85CDF}"/>
    <cellStyle name="20% - Accent4 9 4 4" xfId="6289" xr:uid="{0903B3E1-B63C-4476-BDE2-EE914F02DB6B}"/>
    <cellStyle name="20% - Accent4 9 4_Exh G" xfId="2442" xr:uid="{00000000-0005-0000-0000-0000D2050000}"/>
    <cellStyle name="20% - Accent4 9 5" xfId="1262" xr:uid="{00000000-0005-0000-0000-0000D3050000}"/>
    <cellStyle name="20% - Accent4 9 5 2" xfId="4791" xr:uid="{00000000-0005-0000-0000-0000D4050000}"/>
    <cellStyle name="20% - Accent4 9 5 2 2" xfId="8351" xr:uid="{715F47D8-D0CB-452A-972C-D3D47B7F9B86}"/>
    <cellStyle name="20% - Accent4 9 5 3" xfId="6594" xr:uid="{F43CC243-724D-41D0-8D54-F1949C6827B4}"/>
    <cellStyle name="20% - Accent4 9 5_Exh G" xfId="2444" xr:uid="{00000000-0005-0000-0000-0000D5050000}"/>
    <cellStyle name="20% - Accent4 9 6" xfId="3912" xr:uid="{00000000-0005-0000-0000-0000D6050000}"/>
    <cellStyle name="20% - Accent4 9 6 2" xfId="7473" xr:uid="{AF232BD0-B686-451D-89CA-9B5D5C41FDE9}"/>
    <cellStyle name="20% - Accent4 9 7" xfId="5715" xr:uid="{3049B111-6096-450A-B417-21559BA9E3A6}"/>
    <cellStyle name="20% - Accent4 9_Exh G" xfId="2435" xr:uid="{00000000-0005-0000-0000-0000D7050000}"/>
    <cellStyle name="20% - Accent5 10" xfId="239" xr:uid="{00000000-0005-0000-0000-0000D8050000}"/>
    <cellStyle name="20% - Accent5 10 2" xfId="240" xr:uid="{00000000-0005-0000-0000-0000D9050000}"/>
    <cellStyle name="20% - Accent5 10 2 2" xfId="241" xr:uid="{00000000-0005-0000-0000-0000DA050000}"/>
    <cellStyle name="20% - Accent5 10 2 2 2" xfId="1268" xr:uid="{00000000-0005-0000-0000-0000DB050000}"/>
    <cellStyle name="20% - Accent5 10 2 2 2 2" xfId="4797" xr:uid="{00000000-0005-0000-0000-0000DC050000}"/>
    <cellStyle name="20% - Accent5 10 2 2 2 2 2" xfId="8357" xr:uid="{EB3D4A99-AE89-4DA7-8952-DA9E72963153}"/>
    <cellStyle name="20% - Accent5 10 2 2 2 3" xfId="6600" xr:uid="{6FE497FF-A729-40E4-8BFD-CBD13230584E}"/>
    <cellStyle name="20% - Accent5 10 2 2 2_Exh G" xfId="2448" xr:uid="{00000000-0005-0000-0000-0000DD050000}"/>
    <cellStyle name="20% - Accent5 10 2 2 3" xfId="3918" xr:uid="{00000000-0005-0000-0000-0000DE050000}"/>
    <cellStyle name="20% - Accent5 10 2 2 3 2" xfId="7479" xr:uid="{C84B214A-BC50-431C-9A91-BB2DDAD06FAA}"/>
    <cellStyle name="20% - Accent5 10 2 2 4" xfId="5721" xr:uid="{B0A56CEE-26E1-4138-ABD2-3102F6F0E116}"/>
    <cellStyle name="20% - Accent5 10 2 2_Exh G" xfId="2447" xr:uid="{00000000-0005-0000-0000-0000DF050000}"/>
    <cellStyle name="20% - Accent5 10 2 3" xfId="1267" xr:uid="{00000000-0005-0000-0000-0000E0050000}"/>
    <cellStyle name="20% - Accent5 10 2 3 2" xfId="4796" xr:uid="{00000000-0005-0000-0000-0000E1050000}"/>
    <cellStyle name="20% - Accent5 10 2 3 2 2" xfId="8356" xr:uid="{5C3EA0CC-1E06-48AC-9344-883E1E86706C}"/>
    <cellStyle name="20% - Accent5 10 2 3 3" xfId="6599" xr:uid="{B4BAB629-876C-496F-9ACD-14EC90D271F0}"/>
    <cellStyle name="20% - Accent5 10 2 3_Exh G" xfId="2449" xr:uid="{00000000-0005-0000-0000-0000E2050000}"/>
    <cellStyle name="20% - Accent5 10 2 4" xfId="3917" xr:uid="{00000000-0005-0000-0000-0000E3050000}"/>
    <cellStyle name="20% - Accent5 10 2 4 2" xfId="7478" xr:uid="{513449BC-7FB1-404E-AA55-7096B89F7146}"/>
    <cellStyle name="20% - Accent5 10 2 5" xfId="5720" xr:uid="{1099B716-2D71-4505-8232-8D81B35966B3}"/>
    <cellStyle name="20% - Accent5 10 2_Exh G" xfId="2446" xr:uid="{00000000-0005-0000-0000-0000E4050000}"/>
    <cellStyle name="20% - Accent5 10 3" xfId="242" xr:uid="{00000000-0005-0000-0000-0000E5050000}"/>
    <cellStyle name="20% - Accent5 10 3 2" xfId="1269" xr:uid="{00000000-0005-0000-0000-0000E6050000}"/>
    <cellStyle name="20% - Accent5 10 3 2 2" xfId="4798" xr:uid="{00000000-0005-0000-0000-0000E7050000}"/>
    <cellStyle name="20% - Accent5 10 3 2 2 2" xfId="8358" xr:uid="{6AFBCBC2-C6AE-47F3-BC01-8D8F9228F142}"/>
    <cellStyle name="20% - Accent5 10 3 2 3" xfId="6601" xr:uid="{BB8B508C-60CD-4AAA-9CAA-24A2A7293F26}"/>
    <cellStyle name="20% - Accent5 10 3 2_Exh G" xfId="2451" xr:uid="{00000000-0005-0000-0000-0000E8050000}"/>
    <cellStyle name="20% - Accent5 10 3 3" xfId="3919" xr:uid="{00000000-0005-0000-0000-0000E9050000}"/>
    <cellStyle name="20% - Accent5 10 3 3 2" xfId="7480" xr:uid="{8B351757-EBF4-4D27-8CAA-4662FF9E73D1}"/>
    <cellStyle name="20% - Accent5 10 3 4" xfId="5722" xr:uid="{DC9D663B-7637-49B4-B454-E7B1C5AB5D46}"/>
    <cellStyle name="20% - Accent5 10 3_Exh G" xfId="2450" xr:uid="{00000000-0005-0000-0000-0000EA050000}"/>
    <cellStyle name="20% - Accent5 10 4" xfId="920" xr:uid="{00000000-0005-0000-0000-0000EB050000}"/>
    <cellStyle name="20% - Accent5 10 5" xfId="1266" xr:uid="{00000000-0005-0000-0000-0000EC050000}"/>
    <cellStyle name="20% - Accent5 10 5 2" xfId="4795" xr:uid="{00000000-0005-0000-0000-0000ED050000}"/>
    <cellStyle name="20% - Accent5 10 5 2 2" xfId="8355" xr:uid="{2B5ED33F-A24F-41B3-8349-9427AB3BC987}"/>
    <cellStyle name="20% - Accent5 10 5 3" xfId="6598" xr:uid="{2E9C9EB5-DAFC-4780-A53E-CDF577E14062}"/>
    <cellStyle name="20% - Accent5 10 5_Exh G" xfId="2452" xr:uid="{00000000-0005-0000-0000-0000EE050000}"/>
    <cellStyle name="20% - Accent5 10 6" xfId="3916" xr:uid="{00000000-0005-0000-0000-0000EF050000}"/>
    <cellStyle name="20% - Accent5 10 6 2" xfId="7477" xr:uid="{241A5CE1-4BF9-4630-AC9C-5302428700EF}"/>
    <cellStyle name="20% - Accent5 10 7" xfId="5719" xr:uid="{E87114D1-84F2-490B-A573-48372AFCEDD1}"/>
    <cellStyle name="20% - Accent5 10_Exh G" xfId="2445" xr:uid="{00000000-0005-0000-0000-0000F0050000}"/>
    <cellStyle name="20% - Accent5 11" xfId="243" xr:uid="{00000000-0005-0000-0000-0000F1050000}"/>
    <cellStyle name="20% - Accent5 11 2" xfId="244" xr:uid="{00000000-0005-0000-0000-0000F2050000}"/>
    <cellStyle name="20% - Accent5 11 2 2" xfId="245" xr:uid="{00000000-0005-0000-0000-0000F3050000}"/>
    <cellStyle name="20% - Accent5 11 2 2 2" xfId="1272" xr:uid="{00000000-0005-0000-0000-0000F4050000}"/>
    <cellStyle name="20% - Accent5 11 2 2 2 2" xfId="4801" xr:uid="{00000000-0005-0000-0000-0000F5050000}"/>
    <cellStyle name="20% - Accent5 11 2 2 2 2 2" xfId="8361" xr:uid="{C4BEE694-13E2-43D4-BB3F-8BF62A53BB53}"/>
    <cellStyle name="20% - Accent5 11 2 2 2 3" xfId="6604" xr:uid="{CB88A7D0-A0CA-4A2A-A805-56693F1C65FB}"/>
    <cellStyle name="20% - Accent5 11 2 2 2_Exh G" xfId="2456" xr:uid="{00000000-0005-0000-0000-0000F6050000}"/>
    <cellStyle name="20% - Accent5 11 2 2 3" xfId="3922" xr:uid="{00000000-0005-0000-0000-0000F7050000}"/>
    <cellStyle name="20% - Accent5 11 2 2 3 2" xfId="7483" xr:uid="{788CC60A-979F-4CE7-B4A9-4A2E3EB111F2}"/>
    <cellStyle name="20% - Accent5 11 2 2 4" xfId="5725" xr:uid="{025FAFD3-3925-4161-A7C7-6AC230FE0716}"/>
    <cellStyle name="20% - Accent5 11 2 2_Exh G" xfId="2455" xr:uid="{00000000-0005-0000-0000-0000F8050000}"/>
    <cellStyle name="20% - Accent5 11 2 3" xfId="1271" xr:uid="{00000000-0005-0000-0000-0000F9050000}"/>
    <cellStyle name="20% - Accent5 11 2 3 2" xfId="4800" xr:uid="{00000000-0005-0000-0000-0000FA050000}"/>
    <cellStyle name="20% - Accent5 11 2 3 2 2" xfId="8360" xr:uid="{232573EF-3F42-4D10-8E53-D9F6A064B5B7}"/>
    <cellStyle name="20% - Accent5 11 2 3 3" xfId="6603" xr:uid="{EA962A56-2AE1-4D41-A4A4-2D96C2FB4BD6}"/>
    <cellStyle name="20% - Accent5 11 2 3_Exh G" xfId="2457" xr:uid="{00000000-0005-0000-0000-0000FB050000}"/>
    <cellStyle name="20% - Accent5 11 2 4" xfId="3921" xr:uid="{00000000-0005-0000-0000-0000FC050000}"/>
    <cellStyle name="20% - Accent5 11 2 4 2" xfId="7482" xr:uid="{F9245681-424E-48AB-AF5A-BAD52A82CD76}"/>
    <cellStyle name="20% - Accent5 11 2 5" xfId="5724" xr:uid="{D457F2F7-8478-4956-B576-8CB5B97D99DB}"/>
    <cellStyle name="20% - Accent5 11 2_Exh G" xfId="2454" xr:uid="{00000000-0005-0000-0000-0000FD050000}"/>
    <cellStyle name="20% - Accent5 11 3" xfId="246" xr:uid="{00000000-0005-0000-0000-0000FE050000}"/>
    <cellStyle name="20% - Accent5 11 3 2" xfId="1273" xr:uid="{00000000-0005-0000-0000-0000FF050000}"/>
    <cellStyle name="20% - Accent5 11 3 2 2" xfId="4802" xr:uid="{00000000-0005-0000-0000-000000060000}"/>
    <cellStyle name="20% - Accent5 11 3 2 2 2" xfId="8362" xr:uid="{7DA6ABB2-023B-401F-8E29-015637F14F4C}"/>
    <cellStyle name="20% - Accent5 11 3 2 3" xfId="6605" xr:uid="{ED650B4B-6BDA-4208-BDDB-4D3177865FCB}"/>
    <cellStyle name="20% - Accent5 11 3 2_Exh G" xfId="2459" xr:uid="{00000000-0005-0000-0000-000001060000}"/>
    <cellStyle name="20% - Accent5 11 3 3" xfId="3923" xr:uid="{00000000-0005-0000-0000-000002060000}"/>
    <cellStyle name="20% - Accent5 11 3 3 2" xfId="7484" xr:uid="{A32E0F57-65C4-4257-BE89-6D608822390C}"/>
    <cellStyle name="20% - Accent5 11 3 4" xfId="5726" xr:uid="{335D7D1F-9494-4BA8-B956-E1812AD53680}"/>
    <cellStyle name="20% - Accent5 11 3_Exh G" xfId="2458" xr:uid="{00000000-0005-0000-0000-000003060000}"/>
    <cellStyle name="20% - Accent5 11 4" xfId="1270" xr:uid="{00000000-0005-0000-0000-000004060000}"/>
    <cellStyle name="20% - Accent5 11 4 2" xfId="4799" xr:uid="{00000000-0005-0000-0000-000005060000}"/>
    <cellStyle name="20% - Accent5 11 4 2 2" xfId="8359" xr:uid="{1B0931BD-5B66-4F55-B318-83712BB9AD2D}"/>
    <cellStyle name="20% - Accent5 11 4 3" xfId="6602" xr:uid="{A882709F-6720-41EE-A7C8-6FFE915FE517}"/>
    <cellStyle name="20% - Accent5 11 4_Exh G" xfId="2460" xr:uid="{00000000-0005-0000-0000-000006060000}"/>
    <cellStyle name="20% - Accent5 11 5" xfId="3920" xr:uid="{00000000-0005-0000-0000-000007060000}"/>
    <cellStyle name="20% - Accent5 11 5 2" xfId="7481" xr:uid="{79A2804E-EFA5-4CBA-8CCC-8C8DBDFE46BE}"/>
    <cellStyle name="20% - Accent5 11 6" xfId="5723" xr:uid="{467A4C32-E287-4599-8B9C-D941C052833D}"/>
    <cellStyle name="20% - Accent5 11_Exh G" xfId="2453" xr:uid="{00000000-0005-0000-0000-000008060000}"/>
    <cellStyle name="20% - Accent5 12" xfId="247" xr:uid="{00000000-0005-0000-0000-000009060000}"/>
    <cellStyle name="20% - Accent5 12 2" xfId="248" xr:uid="{00000000-0005-0000-0000-00000A060000}"/>
    <cellStyle name="20% - Accent5 12 2 2" xfId="249" xr:uid="{00000000-0005-0000-0000-00000B060000}"/>
    <cellStyle name="20% - Accent5 12 2 2 2" xfId="1276" xr:uid="{00000000-0005-0000-0000-00000C060000}"/>
    <cellStyle name="20% - Accent5 12 2 2 2 2" xfId="4805" xr:uid="{00000000-0005-0000-0000-00000D060000}"/>
    <cellStyle name="20% - Accent5 12 2 2 2 2 2" xfId="8365" xr:uid="{FBB22CEF-ECC4-4494-AAA8-8E44F5C7027B}"/>
    <cellStyle name="20% - Accent5 12 2 2 2 3" xfId="6608" xr:uid="{DB1A2C7A-AD42-4082-A3A3-636D303C4AFC}"/>
    <cellStyle name="20% - Accent5 12 2 2 2_Exh G" xfId="2464" xr:uid="{00000000-0005-0000-0000-00000E060000}"/>
    <cellStyle name="20% - Accent5 12 2 2 3" xfId="3926" xr:uid="{00000000-0005-0000-0000-00000F060000}"/>
    <cellStyle name="20% - Accent5 12 2 2 3 2" xfId="7487" xr:uid="{133050A8-7F1F-4528-B21A-CF5F21221801}"/>
    <cellStyle name="20% - Accent5 12 2 2 4" xfId="5729" xr:uid="{B08F83CC-17EF-4BE0-A9E7-B0CF8B874C0F}"/>
    <cellStyle name="20% - Accent5 12 2 2_Exh G" xfId="2463" xr:uid="{00000000-0005-0000-0000-000010060000}"/>
    <cellStyle name="20% - Accent5 12 2 3" xfId="1275" xr:uid="{00000000-0005-0000-0000-000011060000}"/>
    <cellStyle name="20% - Accent5 12 2 3 2" xfId="4804" xr:uid="{00000000-0005-0000-0000-000012060000}"/>
    <cellStyle name="20% - Accent5 12 2 3 2 2" xfId="8364" xr:uid="{AF1FFA6E-F45A-4B75-91C3-66582520F8B6}"/>
    <cellStyle name="20% - Accent5 12 2 3 3" xfId="6607" xr:uid="{D0DC2703-7F88-4A5F-915D-8EE3254ADAD3}"/>
    <cellStyle name="20% - Accent5 12 2 3_Exh G" xfId="2465" xr:uid="{00000000-0005-0000-0000-000013060000}"/>
    <cellStyle name="20% - Accent5 12 2 4" xfId="3925" xr:uid="{00000000-0005-0000-0000-000014060000}"/>
    <cellStyle name="20% - Accent5 12 2 4 2" xfId="7486" xr:uid="{CBC0A889-68AB-4470-952E-91D572876EFD}"/>
    <cellStyle name="20% - Accent5 12 2 5" xfId="5728" xr:uid="{A163638E-DA68-47A4-BA0A-66C99A409A1F}"/>
    <cellStyle name="20% - Accent5 12 2_Exh G" xfId="2462" xr:uid="{00000000-0005-0000-0000-000015060000}"/>
    <cellStyle name="20% - Accent5 12 3" xfId="250" xr:uid="{00000000-0005-0000-0000-000016060000}"/>
    <cellStyle name="20% - Accent5 12 3 2" xfId="1277" xr:uid="{00000000-0005-0000-0000-000017060000}"/>
    <cellStyle name="20% - Accent5 12 3 2 2" xfId="4806" xr:uid="{00000000-0005-0000-0000-000018060000}"/>
    <cellStyle name="20% - Accent5 12 3 2 2 2" xfId="8366" xr:uid="{91B79E85-32F2-401D-AA50-650ACFC59E52}"/>
    <cellStyle name="20% - Accent5 12 3 2 3" xfId="6609" xr:uid="{134A049D-78CA-4ADD-A072-4BD4A8DF5F28}"/>
    <cellStyle name="20% - Accent5 12 3 2_Exh G" xfId="2467" xr:uid="{00000000-0005-0000-0000-000019060000}"/>
    <cellStyle name="20% - Accent5 12 3 3" xfId="3927" xr:uid="{00000000-0005-0000-0000-00001A060000}"/>
    <cellStyle name="20% - Accent5 12 3 3 2" xfId="7488" xr:uid="{008835C0-47C0-4E53-BD11-137FBEC95D3E}"/>
    <cellStyle name="20% - Accent5 12 3 4" xfId="5730" xr:uid="{B7E73D29-D55D-4493-A62C-3CEFA8F18B4E}"/>
    <cellStyle name="20% - Accent5 12 3_Exh G" xfId="2466" xr:uid="{00000000-0005-0000-0000-00001B060000}"/>
    <cellStyle name="20% - Accent5 12 4" xfId="1274" xr:uid="{00000000-0005-0000-0000-00001C060000}"/>
    <cellStyle name="20% - Accent5 12 4 2" xfId="4803" xr:uid="{00000000-0005-0000-0000-00001D060000}"/>
    <cellStyle name="20% - Accent5 12 4 2 2" xfId="8363" xr:uid="{66D54B3C-28AF-44F1-B924-8B5D9B39CFFE}"/>
    <cellStyle name="20% - Accent5 12 4 3" xfId="6606" xr:uid="{CD1DFDF5-FCD1-48B8-B44A-B17BF94C8BAE}"/>
    <cellStyle name="20% - Accent5 12 4_Exh G" xfId="2468" xr:uid="{00000000-0005-0000-0000-00001E060000}"/>
    <cellStyle name="20% - Accent5 12 5" xfId="3924" xr:uid="{00000000-0005-0000-0000-00001F060000}"/>
    <cellStyle name="20% - Accent5 12 5 2" xfId="7485" xr:uid="{7BD8CCB5-DDF3-48F8-A6E8-981CCF6751A6}"/>
    <cellStyle name="20% - Accent5 12 6" xfId="5727" xr:uid="{9E1DD6EA-0080-4391-9977-BFFC61EEDA52}"/>
    <cellStyle name="20% - Accent5 12_Exh G" xfId="2461" xr:uid="{00000000-0005-0000-0000-000020060000}"/>
    <cellStyle name="20% - Accent5 13" xfId="251" xr:uid="{00000000-0005-0000-0000-000021060000}"/>
    <cellStyle name="20% - Accent5 13 2" xfId="252" xr:uid="{00000000-0005-0000-0000-000022060000}"/>
    <cellStyle name="20% - Accent5 13 2 2" xfId="253" xr:uid="{00000000-0005-0000-0000-000023060000}"/>
    <cellStyle name="20% - Accent5 13 2 2 2" xfId="1280" xr:uid="{00000000-0005-0000-0000-000024060000}"/>
    <cellStyle name="20% - Accent5 13 2 2 2 2" xfId="4809" xr:uid="{00000000-0005-0000-0000-000025060000}"/>
    <cellStyle name="20% - Accent5 13 2 2 2 2 2" xfId="8369" xr:uid="{9F397339-7D9C-4FD5-9F88-FA2DCB83E396}"/>
    <cellStyle name="20% - Accent5 13 2 2 2 3" xfId="6612" xr:uid="{85F121AC-C8CE-4B40-ADB2-90168FDA276A}"/>
    <cellStyle name="20% - Accent5 13 2 2 2_Exh G" xfId="2472" xr:uid="{00000000-0005-0000-0000-000026060000}"/>
    <cellStyle name="20% - Accent5 13 2 2 3" xfId="3930" xr:uid="{00000000-0005-0000-0000-000027060000}"/>
    <cellStyle name="20% - Accent5 13 2 2 3 2" xfId="7491" xr:uid="{01BD4A0C-5D62-4AD4-BF79-6314615A2E9A}"/>
    <cellStyle name="20% - Accent5 13 2 2 4" xfId="5733" xr:uid="{35448E65-B10F-4E29-A06F-4383F02A9593}"/>
    <cellStyle name="20% - Accent5 13 2 2_Exh G" xfId="2471" xr:uid="{00000000-0005-0000-0000-000028060000}"/>
    <cellStyle name="20% - Accent5 13 2 3" xfId="1279" xr:uid="{00000000-0005-0000-0000-000029060000}"/>
    <cellStyle name="20% - Accent5 13 2 3 2" xfId="4808" xr:uid="{00000000-0005-0000-0000-00002A060000}"/>
    <cellStyle name="20% - Accent5 13 2 3 2 2" xfId="8368" xr:uid="{603392AA-E9BD-4C50-B2F4-FCADDD0468FE}"/>
    <cellStyle name="20% - Accent5 13 2 3 3" xfId="6611" xr:uid="{E82BC83F-A1B7-4E14-BF53-2442237C1ED0}"/>
    <cellStyle name="20% - Accent5 13 2 3_Exh G" xfId="2473" xr:uid="{00000000-0005-0000-0000-00002B060000}"/>
    <cellStyle name="20% - Accent5 13 2 4" xfId="3929" xr:uid="{00000000-0005-0000-0000-00002C060000}"/>
    <cellStyle name="20% - Accent5 13 2 4 2" xfId="7490" xr:uid="{88D7D25D-9218-49A7-8481-5B2CA52C9B2C}"/>
    <cellStyle name="20% - Accent5 13 2 5" xfId="5732" xr:uid="{66003E96-4628-45F5-B151-E7FFCDE2DD7C}"/>
    <cellStyle name="20% - Accent5 13 2_Exh G" xfId="2470" xr:uid="{00000000-0005-0000-0000-00002D060000}"/>
    <cellStyle name="20% - Accent5 13 3" xfId="254" xr:uid="{00000000-0005-0000-0000-00002E060000}"/>
    <cellStyle name="20% - Accent5 13 3 2" xfId="1281" xr:uid="{00000000-0005-0000-0000-00002F060000}"/>
    <cellStyle name="20% - Accent5 13 3 2 2" xfId="4810" xr:uid="{00000000-0005-0000-0000-000030060000}"/>
    <cellStyle name="20% - Accent5 13 3 2 2 2" xfId="8370" xr:uid="{5330A2DE-D973-4D5A-B6A5-CCA07F2073BA}"/>
    <cellStyle name="20% - Accent5 13 3 2 3" xfId="6613" xr:uid="{2C5AEA42-43B1-4681-B381-E0F9FC26DCC9}"/>
    <cellStyle name="20% - Accent5 13 3 2_Exh G" xfId="2475" xr:uid="{00000000-0005-0000-0000-000031060000}"/>
    <cellStyle name="20% - Accent5 13 3 3" xfId="3931" xr:uid="{00000000-0005-0000-0000-000032060000}"/>
    <cellStyle name="20% - Accent5 13 3 3 2" xfId="7492" xr:uid="{64E62260-17DB-4992-9E6C-D9E9FBF3A521}"/>
    <cellStyle name="20% - Accent5 13 3 4" xfId="5734" xr:uid="{F0B913AD-50F3-4F65-8E06-EE71536940DA}"/>
    <cellStyle name="20% - Accent5 13 3_Exh G" xfId="2474" xr:uid="{00000000-0005-0000-0000-000033060000}"/>
    <cellStyle name="20% - Accent5 13 4" xfId="1278" xr:uid="{00000000-0005-0000-0000-000034060000}"/>
    <cellStyle name="20% - Accent5 13 4 2" xfId="4807" xr:uid="{00000000-0005-0000-0000-000035060000}"/>
    <cellStyle name="20% - Accent5 13 4 2 2" xfId="8367" xr:uid="{9A1133CE-2038-4EB1-874E-28FF24EA22C2}"/>
    <cellStyle name="20% - Accent5 13 4 3" xfId="6610" xr:uid="{C471952F-8A58-40CC-9990-7AB8881E318F}"/>
    <cellStyle name="20% - Accent5 13 4_Exh G" xfId="2476" xr:uid="{00000000-0005-0000-0000-000036060000}"/>
    <cellStyle name="20% - Accent5 13 5" xfId="3928" xr:uid="{00000000-0005-0000-0000-000037060000}"/>
    <cellStyle name="20% - Accent5 13 5 2" xfId="7489" xr:uid="{E651A932-2527-48DD-8DC7-F0CC6A48104E}"/>
    <cellStyle name="20% - Accent5 13 6" xfId="5731" xr:uid="{67EF7148-ED57-424C-98CD-8687EAEE69C3}"/>
    <cellStyle name="20% - Accent5 13_Exh G" xfId="2469" xr:uid="{00000000-0005-0000-0000-000038060000}"/>
    <cellStyle name="20% - Accent5 14" xfId="255" xr:uid="{00000000-0005-0000-0000-000039060000}"/>
    <cellStyle name="20% - Accent5 14 2" xfId="256" xr:uid="{00000000-0005-0000-0000-00003A060000}"/>
    <cellStyle name="20% - Accent5 14 2 2" xfId="1283" xr:uid="{00000000-0005-0000-0000-00003B060000}"/>
    <cellStyle name="20% - Accent5 14 2 2 2" xfId="4812" xr:uid="{00000000-0005-0000-0000-00003C060000}"/>
    <cellStyle name="20% - Accent5 14 2 2 2 2" xfId="8372" xr:uid="{F80EFD65-8B1F-482E-8C92-8966C365A538}"/>
    <cellStyle name="20% - Accent5 14 2 2 3" xfId="6615" xr:uid="{34F6EAB0-2FFE-4F79-8DC6-07F0611EF692}"/>
    <cellStyle name="20% - Accent5 14 2 2_Exh G" xfId="2479" xr:uid="{00000000-0005-0000-0000-00003D060000}"/>
    <cellStyle name="20% - Accent5 14 2 3" xfId="3933" xr:uid="{00000000-0005-0000-0000-00003E060000}"/>
    <cellStyle name="20% - Accent5 14 2 3 2" xfId="7494" xr:uid="{916B6C66-6D55-48F7-8C00-34BCA7DCDDAC}"/>
    <cellStyle name="20% - Accent5 14 2 4" xfId="5736" xr:uid="{F8C8BBAD-599D-4E5D-A973-B998B4CA9F88}"/>
    <cellStyle name="20% - Accent5 14 2_Exh G" xfId="2478" xr:uid="{00000000-0005-0000-0000-00003F060000}"/>
    <cellStyle name="20% - Accent5 14 3" xfId="1282" xr:uid="{00000000-0005-0000-0000-000040060000}"/>
    <cellStyle name="20% - Accent5 14 3 2" xfId="4811" xr:uid="{00000000-0005-0000-0000-000041060000}"/>
    <cellStyle name="20% - Accent5 14 3 2 2" xfId="8371" xr:uid="{842578E7-2AB4-4316-84F3-D5DA693F89CB}"/>
    <cellStyle name="20% - Accent5 14 3 3" xfId="6614" xr:uid="{E9C818A8-3AED-42B9-ADC2-2C8D9EBFD5E8}"/>
    <cellStyle name="20% - Accent5 14 3_Exh G" xfId="2480" xr:uid="{00000000-0005-0000-0000-000042060000}"/>
    <cellStyle name="20% - Accent5 14 4" xfId="3932" xr:uid="{00000000-0005-0000-0000-000043060000}"/>
    <cellStyle name="20% - Accent5 14 4 2" xfId="7493" xr:uid="{06601780-025E-4403-AEF8-C2B170DE9A9A}"/>
    <cellStyle name="20% - Accent5 14 5" xfId="5735" xr:uid="{D2CE5C34-2897-471E-80DC-E126741D5BF5}"/>
    <cellStyle name="20% - Accent5 14_Exh G" xfId="2477" xr:uid="{00000000-0005-0000-0000-000044060000}"/>
    <cellStyle name="20% - Accent5 15" xfId="257" xr:uid="{00000000-0005-0000-0000-000045060000}"/>
    <cellStyle name="20% - Accent5 15 2" xfId="1284" xr:uid="{00000000-0005-0000-0000-000046060000}"/>
    <cellStyle name="20% - Accent5 15 2 2" xfId="4813" xr:uid="{00000000-0005-0000-0000-000047060000}"/>
    <cellStyle name="20% - Accent5 15 2 2 2" xfId="8373" xr:uid="{2821F2C1-1C61-4677-8F19-2DC1378AFAC1}"/>
    <cellStyle name="20% - Accent5 15 2 3" xfId="6616" xr:uid="{AB621F13-6DD9-4671-8D70-5B302BF3E707}"/>
    <cellStyle name="20% - Accent5 15 2_Exh G" xfId="2482" xr:uid="{00000000-0005-0000-0000-000048060000}"/>
    <cellStyle name="20% - Accent5 15 3" xfId="3934" xr:uid="{00000000-0005-0000-0000-000049060000}"/>
    <cellStyle name="20% - Accent5 15 3 2" xfId="7495" xr:uid="{2CB9DADA-CAB2-4916-8C13-6BF75F1565E3}"/>
    <cellStyle name="20% - Accent5 15 4" xfId="5737" xr:uid="{A2D8F77F-BDA6-482D-A9A0-B5331FBE10E1}"/>
    <cellStyle name="20% - Accent5 15_Exh G" xfId="2481" xr:uid="{00000000-0005-0000-0000-00004A060000}"/>
    <cellStyle name="20% - Accent5 16" xfId="857" xr:uid="{00000000-0005-0000-0000-00004B060000}"/>
    <cellStyle name="20% - Accent5 16 2" xfId="1795" xr:uid="{00000000-0005-0000-0000-00004C060000}"/>
    <cellStyle name="20% - Accent5 16 2 2" xfId="5315" xr:uid="{00000000-0005-0000-0000-00004D060000}"/>
    <cellStyle name="20% - Accent5 16 2 2 2" xfId="8875" xr:uid="{79EFED8D-F0C6-43E3-BF57-4667EA3896B4}"/>
    <cellStyle name="20% - Accent5 16 2 3" xfId="7118" xr:uid="{C3F82171-C3C9-4326-99E6-A6DD26EBA2CD}"/>
    <cellStyle name="20% - Accent5 16 2_Exh G" xfId="2484" xr:uid="{00000000-0005-0000-0000-00004E060000}"/>
    <cellStyle name="20% - Accent5 16 3" xfId="4436" xr:uid="{00000000-0005-0000-0000-00004F060000}"/>
    <cellStyle name="20% - Accent5 16 3 2" xfId="7997" xr:uid="{D9D8F655-0C4A-4341-9843-B53A2A0FCD24}"/>
    <cellStyle name="20% - Accent5 16 4" xfId="6240" xr:uid="{E3F6D84C-AE2E-402B-880B-AF869A1E08FD}"/>
    <cellStyle name="20% - Accent5 16_Exh G" xfId="2483" xr:uid="{00000000-0005-0000-0000-000050060000}"/>
    <cellStyle name="20% - Accent5 2" xfId="258" xr:uid="{00000000-0005-0000-0000-000051060000}"/>
    <cellStyle name="20% - Accent5 2 2" xfId="259" xr:uid="{00000000-0005-0000-0000-000052060000}"/>
    <cellStyle name="20% - Accent5 2 2 2" xfId="260" xr:uid="{00000000-0005-0000-0000-000053060000}"/>
    <cellStyle name="20% - Accent5 2 2 2 2" xfId="1287" xr:uid="{00000000-0005-0000-0000-000054060000}"/>
    <cellStyle name="20% - Accent5 2 2 2 2 2" xfId="4816" xr:uid="{00000000-0005-0000-0000-000055060000}"/>
    <cellStyle name="20% - Accent5 2 2 2 2 2 2" xfId="8376" xr:uid="{27CFDC04-F5B9-44ED-8763-F8460EAA2249}"/>
    <cellStyle name="20% - Accent5 2 2 2 2 3" xfId="6619" xr:uid="{F3F64E9C-AF25-48AA-9AB3-363638338226}"/>
    <cellStyle name="20% - Accent5 2 2 2 2_Exh G" xfId="2488" xr:uid="{00000000-0005-0000-0000-000056060000}"/>
    <cellStyle name="20% - Accent5 2 2 2 3" xfId="3937" xr:uid="{00000000-0005-0000-0000-000057060000}"/>
    <cellStyle name="20% - Accent5 2 2 2 3 2" xfId="7498" xr:uid="{0C68128B-607B-4060-AE81-10052C30E577}"/>
    <cellStyle name="20% - Accent5 2 2 2 4" xfId="5740" xr:uid="{AA5EFC24-A13D-45ED-82A4-A19C4979FE7D}"/>
    <cellStyle name="20% - Accent5 2 2 2_Exh G" xfId="2487" xr:uid="{00000000-0005-0000-0000-000058060000}"/>
    <cellStyle name="20% - Accent5 2 2 3" xfId="922" xr:uid="{00000000-0005-0000-0000-000059060000}"/>
    <cellStyle name="20% - Accent5 2 2 3 2" xfId="1849" xr:uid="{00000000-0005-0000-0000-00005A060000}"/>
    <cellStyle name="20% - Accent5 2 2 3 2 2" xfId="5366" xr:uid="{00000000-0005-0000-0000-00005B060000}"/>
    <cellStyle name="20% - Accent5 2 2 3 2 2 2" xfId="8926" xr:uid="{2A581778-8FCB-4649-9CD2-C23321D93E3B}"/>
    <cellStyle name="20% - Accent5 2 2 3 2 3" xfId="7169" xr:uid="{FCAB5B0A-F254-4EC0-8A24-B2DEDAABE466}"/>
    <cellStyle name="20% - Accent5 2 2 3 2_Exh G" xfId="2490" xr:uid="{00000000-0005-0000-0000-00005C060000}"/>
    <cellStyle name="20% - Accent5 2 2 3 3" xfId="4487" xr:uid="{00000000-0005-0000-0000-00005D060000}"/>
    <cellStyle name="20% - Accent5 2 2 3 3 2" xfId="8048" xr:uid="{B541E70F-80D7-414A-9B94-63C1FAA88055}"/>
    <cellStyle name="20% - Accent5 2 2 3 4" xfId="6291" xr:uid="{A2F49A90-C174-4D8F-9689-7311A17DB500}"/>
    <cellStyle name="20% - Accent5 2 2 3_Exh G" xfId="2489" xr:uid="{00000000-0005-0000-0000-00005E060000}"/>
    <cellStyle name="20% - Accent5 2 2 4" xfId="1286" xr:uid="{00000000-0005-0000-0000-00005F060000}"/>
    <cellStyle name="20% - Accent5 2 2 4 2" xfId="4815" xr:uid="{00000000-0005-0000-0000-000060060000}"/>
    <cellStyle name="20% - Accent5 2 2 4 2 2" xfId="8375" xr:uid="{F422604F-C550-436F-A54C-3735C993366C}"/>
    <cellStyle name="20% - Accent5 2 2 4 3" xfId="6618" xr:uid="{0A816815-5755-4A4B-A0F7-F82F4397468D}"/>
    <cellStyle name="20% - Accent5 2 2 4_Exh G" xfId="2491" xr:uid="{00000000-0005-0000-0000-000061060000}"/>
    <cellStyle name="20% - Accent5 2 2 5" xfId="3936" xr:uid="{00000000-0005-0000-0000-000062060000}"/>
    <cellStyle name="20% - Accent5 2 2 5 2" xfId="7497" xr:uid="{58A49FE4-C9E5-4EA3-B1EF-A9192AE2FF63}"/>
    <cellStyle name="20% - Accent5 2 2 6" xfId="5739" xr:uid="{285126E5-798A-49BA-BCB8-C948D43083E7}"/>
    <cellStyle name="20% - Accent5 2 2_Exh G" xfId="2486" xr:uid="{00000000-0005-0000-0000-000063060000}"/>
    <cellStyle name="20% - Accent5 2 3" xfId="261" xr:uid="{00000000-0005-0000-0000-000064060000}"/>
    <cellStyle name="20% - Accent5 2 3 2" xfId="1288" xr:uid="{00000000-0005-0000-0000-000065060000}"/>
    <cellStyle name="20% - Accent5 2 3 2 2" xfId="4817" xr:uid="{00000000-0005-0000-0000-000066060000}"/>
    <cellStyle name="20% - Accent5 2 3 2 2 2" xfId="8377" xr:uid="{CB60C7D4-1B98-4362-BE01-4B59D5F74899}"/>
    <cellStyle name="20% - Accent5 2 3 2 3" xfId="6620" xr:uid="{00389375-C0D8-4BD8-879B-496BC5A5DD10}"/>
    <cellStyle name="20% - Accent5 2 3 2_Exh G" xfId="2493" xr:uid="{00000000-0005-0000-0000-000067060000}"/>
    <cellStyle name="20% - Accent5 2 3 3" xfId="3938" xr:uid="{00000000-0005-0000-0000-000068060000}"/>
    <cellStyle name="20% - Accent5 2 3 3 2" xfId="7499" xr:uid="{037592FA-AA61-4537-AA08-450BE410FEFB}"/>
    <cellStyle name="20% - Accent5 2 3 4" xfId="5741" xr:uid="{66FCDDB8-17C7-4361-B41E-195F0FB287FB}"/>
    <cellStyle name="20% - Accent5 2 3_Exh G" xfId="2492" xr:uid="{00000000-0005-0000-0000-000069060000}"/>
    <cellStyle name="20% - Accent5 2 4" xfId="921" xr:uid="{00000000-0005-0000-0000-00006A060000}"/>
    <cellStyle name="20% - Accent5 2 4 2" xfId="1848" xr:uid="{00000000-0005-0000-0000-00006B060000}"/>
    <cellStyle name="20% - Accent5 2 4 2 2" xfId="5365" xr:uid="{00000000-0005-0000-0000-00006C060000}"/>
    <cellStyle name="20% - Accent5 2 4 2 2 2" xfId="8925" xr:uid="{71B9BCAA-8A2A-4401-8ABC-C3A4B8C5098C}"/>
    <cellStyle name="20% - Accent5 2 4 2 3" xfId="7168" xr:uid="{3BCF4A18-C606-46D8-97D1-BA73AE6A1F7E}"/>
    <cellStyle name="20% - Accent5 2 4 2_Exh G" xfId="2495" xr:uid="{00000000-0005-0000-0000-00006D060000}"/>
    <cellStyle name="20% - Accent5 2 4 3" xfId="4486" xr:uid="{00000000-0005-0000-0000-00006E060000}"/>
    <cellStyle name="20% - Accent5 2 4 3 2" xfId="8047" xr:uid="{0B1EEFF0-5868-4FDD-83DB-C529307AAC2B}"/>
    <cellStyle name="20% - Accent5 2 4 4" xfId="6290" xr:uid="{7E1D752E-9186-484D-8DC7-EA98F10E15FC}"/>
    <cellStyle name="20% - Accent5 2 4_Exh G" xfId="2494" xr:uid="{00000000-0005-0000-0000-00006F060000}"/>
    <cellStyle name="20% - Accent5 2 5" xfId="1285" xr:uid="{00000000-0005-0000-0000-000070060000}"/>
    <cellStyle name="20% - Accent5 2 5 2" xfId="4814" xr:uid="{00000000-0005-0000-0000-000071060000}"/>
    <cellStyle name="20% - Accent5 2 5 2 2" xfId="8374" xr:uid="{F9E3E4CD-7615-4583-8EF6-6BAF8E53856A}"/>
    <cellStyle name="20% - Accent5 2 5 3" xfId="6617" xr:uid="{F9958BAE-86DD-4303-8B33-6170BAA2F822}"/>
    <cellStyle name="20% - Accent5 2 5_Exh G" xfId="2496" xr:uid="{00000000-0005-0000-0000-000072060000}"/>
    <cellStyle name="20% - Accent5 2 6" xfId="3935" xr:uid="{00000000-0005-0000-0000-000073060000}"/>
    <cellStyle name="20% - Accent5 2 6 2" xfId="7496" xr:uid="{7BE13732-B9D7-4123-B3F1-ECD326CB74F0}"/>
    <cellStyle name="20% - Accent5 2 7" xfId="5738" xr:uid="{BE7016E5-E3AE-43D4-8014-38CE4E52E6F7}"/>
    <cellStyle name="20% - Accent5 2_Exh G" xfId="2485" xr:uid="{00000000-0005-0000-0000-000074060000}"/>
    <cellStyle name="20% - Accent5 3" xfId="262" xr:uid="{00000000-0005-0000-0000-000075060000}"/>
    <cellStyle name="20% - Accent5 3 2" xfId="263" xr:uid="{00000000-0005-0000-0000-000076060000}"/>
    <cellStyle name="20% - Accent5 3 2 2" xfId="264" xr:uid="{00000000-0005-0000-0000-000077060000}"/>
    <cellStyle name="20% - Accent5 3 2 2 2" xfId="1291" xr:uid="{00000000-0005-0000-0000-000078060000}"/>
    <cellStyle name="20% - Accent5 3 2 2 2 2" xfId="4820" xr:uid="{00000000-0005-0000-0000-000079060000}"/>
    <cellStyle name="20% - Accent5 3 2 2 2 2 2" xfId="8380" xr:uid="{26D27669-DE43-4A1E-A1C9-D359033FB5CF}"/>
    <cellStyle name="20% - Accent5 3 2 2 2 3" xfId="6623" xr:uid="{D34D9A6F-5317-40F6-82D9-A23CDE114676}"/>
    <cellStyle name="20% - Accent5 3 2 2 2_Exh G" xfId="2500" xr:uid="{00000000-0005-0000-0000-00007A060000}"/>
    <cellStyle name="20% - Accent5 3 2 2 3" xfId="3941" xr:uid="{00000000-0005-0000-0000-00007B060000}"/>
    <cellStyle name="20% - Accent5 3 2 2 3 2" xfId="7502" xr:uid="{C9FB4262-EBAD-4F7B-BC1E-E28268A816D2}"/>
    <cellStyle name="20% - Accent5 3 2 2 4" xfId="5744" xr:uid="{F8125956-FE7C-475F-85C2-AF2550BA3FB0}"/>
    <cellStyle name="20% - Accent5 3 2 2_Exh G" xfId="2499" xr:uid="{00000000-0005-0000-0000-00007C060000}"/>
    <cellStyle name="20% - Accent5 3 2 3" xfId="924" xr:uid="{00000000-0005-0000-0000-00007D060000}"/>
    <cellStyle name="20% - Accent5 3 2 3 2" xfId="1851" xr:uid="{00000000-0005-0000-0000-00007E060000}"/>
    <cellStyle name="20% - Accent5 3 2 3 2 2" xfId="5368" xr:uid="{00000000-0005-0000-0000-00007F060000}"/>
    <cellStyle name="20% - Accent5 3 2 3 2 2 2" xfId="8928" xr:uid="{529D4E8C-8099-46A8-BC58-67FBB70570A3}"/>
    <cellStyle name="20% - Accent5 3 2 3 2 3" xfId="7171" xr:uid="{FA2FEBBC-7666-477B-A1F9-1D7A7C745B1D}"/>
    <cellStyle name="20% - Accent5 3 2 3 2_Exh G" xfId="2502" xr:uid="{00000000-0005-0000-0000-000080060000}"/>
    <cellStyle name="20% - Accent5 3 2 3 3" xfId="4489" xr:uid="{00000000-0005-0000-0000-000081060000}"/>
    <cellStyle name="20% - Accent5 3 2 3 3 2" xfId="8050" xr:uid="{4B5E7D08-E326-44F9-B5D6-41D65AFE44EE}"/>
    <cellStyle name="20% - Accent5 3 2 3 4" xfId="6293" xr:uid="{DA0E1C55-E95E-400A-98AB-55E13817B675}"/>
    <cellStyle name="20% - Accent5 3 2 3_Exh G" xfId="2501" xr:uid="{00000000-0005-0000-0000-000082060000}"/>
    <cellStyle name="20% - Accent5 3 2 4" xfId="1290" xr:uid="{00000000-0005-0000-0000-000083060000}"/>
    <cellStyle name="20% - Accent5 3 2 4 2" xfId="4819" xr:uid="{00000000-0005-0000-0000-000084060000}"/>
    <cellStyle name="20% - Accent5 3 2 4 2 2" xfId="8379" xr:uid="{47998FF8-B069-4C97-9739-3C09B7C60BDD}"/>
    <cellStyle name="20% - Accent5 3 2 4 3" xfId="6622" xr:uid="{A957FD34-28DF-44E3-98CF-AA7E84CD8ADA}"/>
    <cellStyle name="20% - Accent5 3 2 4_Exh G" xfId="2503" xr:uid="{00000000-0005-0000-0000-000085060000}"/>
    <cellStyle name="20% - Accent5 3 2 5" xfId="3940" xr:uid="{00000000-0005-0000-0000-000086060000}"/>
    <cellStyle name="20% - Accent5 3 2 5 2" xfId="7501" xr:uid="{A2180CB9-CB98-4268-BD88-A18CCCAA3A12}"/>
    <cellStyle name="20% - Accent5 3 2 6" xfId="5743" xr:uid="{0757FBF5-6A5E-4AF3-9530-5B4417DC8284}"/>
    <cellStyle name="20% - Accent5 3 2_Exh G" xfId="2498" xr:uid="{00000000-0005-0000-0000-000087060000}"/>
    <cellStyle name="20% - Accent5 3 3" xfId="265" xr:uid="{00000000-0005-0000-0000-000088060000}"/>
    <cellStyle name="20% - Accent5 3 3 2" xfId="1292" xr:uid="{00000000-0005-0000-0000-000089060000}"/>
    <cellStyle name="20% - Accent5 3 3 2 2" xfId="4821" xr:uid="{00000000-0005-0000-0000-00008A060000}"/>
    <cellStyle name="20% - Accent5 3 3 2 2 2" xfId="8381" xr:uid="{47B2B43A-5950-433B-BDD1-992822A6FD7A}"/>
    <cellStyle name="20% - Accent5 3 3 2 3" xfId="6624" xr:uid="{1AA4DA86-2FAA-49BC-A3F8-372597CBA39A}"/>
    <cellStyle name="20% - Accent5 3 3 2_Exh G" xfId="2505" xr:uid="{00000000-0005-0000-0000-00008B060000}"/>
    <cellStyle name="20% - Accent5 3 3 3" xfId="3942" xr:uid="{00000000-0005-0000-0000-00008C060000}"/>
    <cellStyle name="20% - Accent5 3 3 3 2" xfId="7503" xr:uid="{3F91BDE5-65E4-4FF2-BBE9-E253709DDBBD}"/>
    <cellStyle name="20% - Accent5 3 3 4" xfId="5745" xr:uid="{3C7772F7-E1C5-46F9-BBBA-FFE3DC0D1BD2}"/>
    <cellStyle name="20% - Accent5 3 3_Exh G" xfId="2504" xr:uid="{00000000-0005-0000-0000-00008D060000}"/>
    <cellStyle name="20% - Accent5 3 4" xfId="923" xr:uid="{00000000-0005-0000-0000-00008E060000}"/>
    <cellStyle name="20% - Accent5 3 4 2" xfId="1850" xr:uid="{00000000-0005-0000-0000-00008F060000}"/>
    <cellStyle name="20% - Accent5 3 4 2 2" xfId="5367" xr:uid="{00000000-0005-0000-0000-000090060000}"/>
    <cellStyle name="20% - Accent5 3 4 2 2 2" xfId="8927" xr:uid="{1CB5584F-E2F4-4BC6-8610-36EFBF599B3C}"/>
    <cellStyle name="20% - Accent5 3 4 2 3" xfId="7170" xr:uid="{319B0012-ACA1-446A-8B41-0D3BDA7909B1}"/>
    <cellStyle name="20% - Accent5 3 4 2_Exh G" xfId="2507" xr:uid="{00000000-0005-0000-0000-000091060000}"/>
    <cellStyle name="20% - Accent5 3 4 3" xfId="4488" xr:uid="{00000000-0005-0000-0000-000092060000}"/>
    <cellStyle name="20% - Accent5 3 4 3 2" xfId="8049" xr:uid="{EA2D0811-9B30-4C0F-B22B-D4928FAF082E}"/>
    <cellStyle name="20% - Accent5 3 4 4" xfId="6292" xr:uid="{7B1EB4B5-5715-4FB3-BD69-0050D1C9AF4F}"/>
    <cellStyle name="20% - Accent5 3 4_Exh G" xfId="2506" xr:uid="{00000000-0005-0000-0000-000093060000}"/>
    <cellStyle name="20% - Accent5 3 5" xfId="1289" xr:uid="{00000000-0005-0000-0000-000094060000}"/>
    <cellStyle name="20% - Accent5 3 5 2" xfId="4818" xr:uid="{00000000-0005-0000-0000-000095060000}"/>
    <cellStyle name="20% - Accent5 3 5 2 2" xfId="8378" xr:uid="{337A1909-2303-4BA5-8AC0-AC9BE48EA0E0}"/>
    <cellStyle name="20% - Accent5 3 5 3" xfId="6621" xr:uid="{1C4EFFC7-5FB7-46D2-B41B-C5D6E6C3B7DC}"/>
    <cellStyle name="20% - Accent5 3 5_Exh G" xfId="2508" xr:uid="{00000000-0005-0000-0000-000096060000}"/>
    <cellStyle name="20% - Accent5 3 6" xfId="3939" xr:uid="{00000000-0005-0000-0000-000097060000}"/>
    <cellStyle name="20% - Accent5 3 6 2" xfId="7500" xr:uid="{CAE287EC-A713-4AEF-81B5-E7C3E557DBDF}"/>
    <cellStyle name="20% - Accent5 3 7" xfId="5742" xr:uid="{284DD227-C824-4249-B755-2DD20558C2D3}"/>
    <cellStyle name="20% - Accent5 3_Exh G" xfId="2497" xr:uid="{00000000-0005-0000-0000-000098060000}"/>
    <cellStyle name="20% - Accent5 4" xfId="266" xr:uid="{00000000-0005-0000-0000-000099060000}"/>
    <cellStyle name="20% - Accent5 4 2" xfId="267" xr:uid="{00000000-0005-0000-0000-00009A060000}"/>
    <cellStyle name="20% - Accent5 4 2 2" xfId="268" xr:uid="{00000000-0005-0000-0000-00009B060000}"/>
    <cellStyle name="20% - Accent5 4 2 2 2" xfId="1295" xr:uid="{00000000-0005-0000-0000-00009C060000}"/>
    <cellStyle name="20% - Accent5 4 2 2 2 2" xfId="4824" xr:uid="{00000000-0005-0000-0000-00009D060000}"/>
    <cellStyle name="20% - Accent5 4 2 2 2 2 2" xfId="8384" xr:uid="{EAB4A2E9-003A-4553-A4B3-211F1634C892}"/>
    <cellStyle name="20% - Accent5 4 2 2 2 3" xfId="6627" xr:uid="{E10F8493-D2B1-4D97-8137-B47C74F4F7C3}"/>
    <cellStyle name="20% - Accent5 4 2 2 2_Exh G" xfId="2512" xr:uid="{00000000-0005-0000-0000-00009E060000}"/>
    <cellStyle name="20% - Accent5 4 2 2 3" xfId="3945" xr:uid="{00000000-0005-0000-0000-00009F060000}"/>
    <cellStyle name="20% - Accent5 4 2 2 3 2" xfId="7506" xr:uid="{CC5265B8-184C-40E8-A0A4-4DB6F068BB9C}"/>
    <cellStyle name="20% - Accent5 4 2 2 4" xfId="5748" xr:uid="{4CFA58AB-5125-4975-B2F8-52F7D0270461}"/>
    <cellStyle name="20% - Accent5 4 2 2_Exh G" xfId="2511" xr:uid="{00000000-0005-0000-0000-0000A0060000}"/>
    <cellStyle name="20% - Accent5 4 2 3" xfId="926" xr:uid="{00000000-0005-0000-0000-0000A1060000}"/>
    <cellStyle name="20% - Accent5 4 2 3 2" xfId="1853" xr:uid="{00000000-0005-0000-0000-0000A2060000}"/>
    <cellStyle name="20% - Accent5 4 2 3 2 2" xfId="5370" xr:uid="{00000000-0005-0000-0000-0000A3060000}"/>
    <cellStyle name="20% - Accent5 4 2 3 2 2 2" xfId="8930" xr:uid="{F93354C4-D268-4515-9D9A-8F9A087D95B7}"/>
    <cellStyle name="20% - Accent5 4 2 3 2 3" xfId="7173" xr:uid="{A83FED77-8546-4B82-9FD7-B6255B771140}"/>
    <cellStyle name="20% - Accent5 4 2 3 2_Exh G" xfId="2514" xr:uid="{00000000-0005-0000-0000-0000A4060000}"/>
    <cellStyle name="20% - Accent5 4 2 3 3" xfId="4491" xr:uid="{00000000-0005-0000-0000-0000A5060000}"/>
    <cellStyle name="20% - Accent5 4 2 3 3 2" xfId="8052" xr:uid="{7A148286-BDFF-4916-9DEC-E6772F8AF92B}"/>
    <cellStyle name="20% - Accent5 4 2 3 4" xfId="6295" xr:uid="{B59BFEE6-FECA-4B89-BEB0-E780B6AB5B79}"/>
    <cellStyle name="20% - Accent5 4 2 3_Exh G" xfId="2513" xr:uid="{00000000-0005-0000-0000-0000A6060000}"/>
    <cellStyle name="20% - Accent5 4 2 4" xfId="1294" xr:uid="{00000000-0005-0000-0000-0000A7060000}"/>
    <cellStyle name="20% - Accent5 4 2 4 2" xfId="4823" xr:uid="{00000000-0005-0000-0000-0000A8060000}"/>
    <cellStyle name="20% - Accent5 4 2 4 2 2" xfId="8383" xr:uid="{85539FD8-F70B-47BE-9CF9-7EB160DB2E7A}"/>
    <cellStyle name="20% - Accent5 4 2 4 3" xfId="6626" xr:uid="{6A748955-EF35-4BB4-9226-A9226FBD4F28}"/>
    <cellStyle name="20% - Accent5 4 2 4_Exh G" xfId="2515" xr:uid="{00000000-0005-0000-0000-0000A9060000}"/>
    <cellStyle name="20% - Accent5 4 2 5" xfId="3944" xr:uid="{00000000-0005-0000-0000-0000AA060000}"/>
    <cellStyle name="20% - Accent5 4 2 5 2" xfId="7505" xr:uid="{755BA074-098E-4586-B734-C1A5124C1746}"/>
    <cellStyle name="20% - Accent5 4 2 6" xfId="5747" xr:uid="{C61F0697-BA32-44CC-86FA-506072D71438}"/>
    <cellStyle name="20% - Accent5 4 2_Exh G" xfId="2510" xr:uid="{00000000-0005-0000-0000-0000AB060000}"/>
    <cellStyle name="20% - Accent5 4 3" xfId="269" xr:uid="{00000000-0005-0000-0000-0000AC060000}"/>
    <cellStyle name="20% - Accent5 4 3 2" xfId="1296" xr:uid="{00000000-0005-0000-0000-0000AD060000}"/>
    <cellStyle name="20% - Accent5 4 3 2 2" xfId="4825" xr:uid="{00000000-0005-0000-0000-0000AE060000}"/>
    <cellStyle name="20% - Accent5 4 3 2 2 2" xfId="8385" xr:uid="{73848E39-6107-4CB3-A134-313116F5D2D5}"/>
    <cellStyle name="20% - Accent5 4 3 2 3" xfId="6628" xr:uid="{7AF613DC-2395-4652-98E5-9F0C0D48D2B7}"/>
    <cellStyle name="20% - Accent5 4 3 2_Exh G" xfId="2517" xr:uid="{00000000-0005-0000-0000-0000AF060000}"/>
    <cellStyle name="20% - Accent5 4 3 3" xfId="3946" xr:uid="{00000000-0005-0000-0000-0000B0060000}"/>
    <cellStyle name="20% - Accent5 4 3 3 2" xfId="7507" xr:uid="{303B6AF1-DBD6-40AF-8570-0FE57A47CF59}"/>
    <cellStyle name="20% - Accent5 4 3 4" xfId="5749" xr:uid="{054B9A78-9700-41BC-907B-EE91448BCF8C}"/>
    <cellStyle name="20% - Accent5 4 3_Exh G" xfId="2516" xr:uid="{00000000-0005-0000-0000-0000B1060000}"/>
    <cellStyle name="20% - Accent5 4 4" xfId="925" xr:uid="{00000000-0005-0000-0000-0000B2060000}"/>
    <cellStyle name="20% - Accent5 4 4 2" xfId="1852" xr:uid="{00000000-0005-0000-0000-0000B3060000}"/>
    <cellStyle name="20% - Accent5 4 4 2 2" xfId="5369" xr:uid="{00000000-0005-0000-0000-0000B4060000}"/>
    <cellStyle name="20% - Accent5 4 4 2 2 2" xfId="8929" xr:uid="{1703BE32-9B69-4D68-9740-BC387A1D9125}"/>
    <cellStyle name="20% - Accent5 4 4 2 3" xfId="7172" xr:uid="{5BD7009D-9488-4B45-9CE5-BEA5569FEC65}"/>
    <cellStyle name="20% - Accent5 4 4 2_Exh G" xfId="2519" xr:uid="{00000000-0005-0000-0000-0000B5060000}"/>
    <cellStyle name="20% - Accent5 4 4 3" xfId="4490" xr:uid="{00000000-0005-0000-0000-0000B6060000}"/>
    <cellStyle name="20% - Accent5 4 4 3 2" xfId="8051" xr:uid="{9589C4A0-7CBF-43BA-AB75-4F57608CD4D8}"/>
    <cellStyle name="20% - Accent5 4 4 4" xfId="6294" xr:uid="{1673575C-91B2-41A7-93BD-3A75812D9E7A}"/>
    <cellStyle name="20% - Accent5 4 4_Exh G" xfId="2518" xr:uid="{00000000-0005-0000-0000-0000B7060000}"/>
    <cellStyle name="20% - Accent5 4 5" xfId="1293" xr:uid="{00000000-0005-0000-0000-0000B8060000}"/>
    <cellStyle name="20% - Accent5 4 5 2" xfId="4822" xr:uid="{00000000-0005-0000-0000-0000B9060000}"/>
    <cellStyle name="20% - Accent5 4 5 2 2" xfId="8382" xr:uid="{9810CF78-0E65-4320-AC73-2C1CC8CE6637}"/>
    <cellStyle name="20% - Accent5 4 5 3" xfId="6625" xr:uid="{C00BCFB2-A0A9-45B0-BC6C-E4BD540048D5}"/>
    <cellStyle name="20% - Accent5 4 5_Exh G" xfId="2520" xr:uid="{00000000-0005-0000-0000-0000BA060000}"/>
    <cellStyle name="20% - Accent5 4 6" xfId="3943" xr:uid="{00000000-0005-0000-0000-0000BB060000}"/>
    <cellStyle name="20% - Accent5 4 6 2" xfId="7504" xr:uid="{0055AFD2-28D8-44F3-A382-52C7C40D6BFB}"/>
    <cellStyle name="20% - Accent5 4 7" xfId="5746" xr:uid="{93487BB6-9395-406A-9D60-84271CFA41A4}"/>
    <cellStyle name="20% - Accent5 4_Exh G" xfId="2509" xr:uid="{00000000-0005-0000-0000-0000BC060000}"/>
    <cellStyle name="20% - Accent5 5" xfId="270" xr:uid="{00000000-0005-0000-0000-0000BD060000}"/>
    <cellStyle name="20% - Accent5 5 2" xfId="271" xr:uid="{00000000-0005-0000-0000-0000BE060000}"/>
    <cellStyle name="20% - Accent5 5 2 2" xfId="272" xr:uid="{00000000-0005-0000-0000-0000BF060000}"/>
    <cellStyle name="20% - Accent5 5 2 2 2" xfId="1299" xr:uid="{00000000-0005-0000-0000-0000C0060000}"/>
    <cellStyle name="20% - Accent5 5 2 2 2 2" xfId="4828" xr:uid="{00000000-0005-0000-0000-0000C1060000}"/>
    <cellStyle name="20% - Accent5 5 2 2 2 2 2" xfId="8388" xr:uid="{787FE755-E741-4301-8632-532185B0C6E1}"/>
    <cellStyle name="20% - Accent5 5 2 2 2 3" xfId="6631" xr:uid="{52053E4C-8E0C-4F46-809B-1CC8EE99A748}"/>
    <cellStyle name="20% - Accent5 5 2 2 2_Exh G" xfId="2524" xr:uid="{00000000-0005-0000-0000-0000C2060000}"/>
    <cellStyle name="20% - Accent5 5 2 2 3" xfId="3949" xr:uid="{00000000-0005-0000-0000-0000C3060000}"/>
    <cellStyle name="20% - Accent5 5 2 2 3 2" xfId="7510" xr:uid="{FD7F121A-3AF6-4D93-8584-882F6340EB4D}"/>
    <cellStyle name="20% - Accent5 5 2 2 4" xfId="5752" xr:uid="{A4A999B6-317F-4B8A-A5B0-0D939889BB1D}"/>
    <cellStyle name="20% - Accent5 5 2 2_Exh G" xfId="2523" xr:uid="{00000000-0005-0000-0000-0000C4060000}"/>
    <cellStyle name="20% - Accent5 5 2 3" xfId="1298" xr:uid="{00000000-0005-0000-0000-0000C5060000}"/>
    <cellStyle name="20% - Accent5 5 2 3 2" xfId="4827" xr:uid="{00000000-0005-0000-0000-0000C6060000}"/>
    <cellStyle name="20% - Accent5 5 2 3 2 2" xfId="8387" xr:uid="{98AF705C-25AD-45F1-A1B9-C7911505B205}"/>
    <cellStyle name="20% - Accent5 5 2 3 3" xfId="6630" xr:uid="{F8B32A12-251C-45C6-B993-BB6FC7EFF982}"/>
    <cellStyle name="20% - Accent5 5 2 3_Exh G" xfId="2525" xr:uid="{00000000-0005-0000-0000-0000C7060000}"/>
    <cellStyle name="20% - Accent5 5 2 4" xfId="3948" xr:uid="{00000000-0005-0000-0000-0000C8060000}"/>
    <cellStyle name="20% - Accent5 5 2 4 2" xfId="7509" xr:uid="{848D7ADE-873A-41F5-A67A-47E5C2A76F51}"/>
    <cellStyle name="20% - Accent5 5 2 5" xfId="5751" xr:uid="{508CCCAA-C2CA-4092-9CAC-BEDCBAE4BC6B}"/>
    <cellStyle name="20% - Accent5 5 2_Exh G" xfId="2522" xr:uid="{00000000-0005-0000-0000-0000C9060000}"/>
    <cellStyle name="20% - Accent5 5 3" xfId="273" xr:uid="{00000000-0005-0000-0000-0000CA060000}"/>
    <cellStyle name="20% - Accent5 5 3 2" xfId="1300" xr:uid="{00000000-0005-0000-0000-0000CB060000}"/>
    <cellStyle name="20% - Accent5 5 3 2 2" xfId="4829" xr:uid="{00000000-0005-0000-0000-0000CC060000}"/>
    <cellStyle name="20% - Accent5 5 3 2 2 2" xfId="8389" xr:uid="{7142F4F5-210D-47AA-B446-A9CC2B2DFF3F}"/>
    <cellStyle name="20% - Accent5 5 3 2 3" xfId="6632" xr:uid="{B7AA7260-191E-4AAE-9159-C19F948F3FFD}"/>
    <cellStyle name="20% - Accent5 5 3 2_Exh G" xfId="2527" xr:uid="{00000000-0005-0000-0000-0000CD060000}"/>
    <cellStyle name="20% - Accent5 5 3 3" xfId="3950" xr:uid="{00000000-0005-0000-0000-0000CE060000}"/>
    <cellStyle name="20% - Accent5 5 3 3 2" xfId="7511" xr:uid="{5F7980E5-3D23-40A0-A344-83A62D7B268A}"/>
    <cellStyle name="20% - Accent5 5 3 4" xfId="5753" xr:uid="{73C77FB4-6D85-4874-B5C9-5C0F5F55249D}"/>
    <cellStyle name="20% - Accent5 5 3_Exh G" xfId="2526" xr:uid="{00000000-0005-0000-0000-0000CF060000}"/>
    <cellStyle name="20% - Accent5 5 4" xfId="927" xr:uid="{00000000-0005-0000-0000-0000D0060000}"/>
    <cellStyle name="20% - Accent5 5 5" xfId="1297" xr:uid="{00000000-0005-0000-0000-0000D1060000}"/>
    <cellStyle name="20% - Accent5 5 5 2" xfId="4826" xr:uid="{00000000-0005-0000-0000-0000D2060000}"/>
    <cellStyle name="20% - Accent5 5 5 2 2" xfId="8386" xr:uid="{E4F49E6B-370E-4666-82D1-D1B5CA940288}"/>
    <cellStyle name="20% - Accent5 5 5 3" xfId="6629" xr:uid="{B35E2A5B-F9B7-4F03-82ED-BC21A688458C}"/>
    <cellStyle name="20% - Accent5 5 5_Exh G" xfId="2528" xr:uid="{00000000-0005-0000-0000-0000D3060000}"/>
    <cellStyle name="20% - Accent5 5 6" xfId="3947" xr:uid="{00000000-0005-0000-0000-0000D4060000}"/>
    <cellStyle name="20% - Accent5 5 6 2" xfId="7508" xr:uid="{137F5DA5-9B43-4406-8833-1DDB3BD2DF96}"/>
    <cellStyle name="20% - Accent5 5 7" xfId="5750" xr:uid="{3A2336E8-44A7-43AA-ACCA-E3FE60AD82B8}"/>
    <cellStyle name="20% - Accent5 5_Exh G" xfId="2521" xr:uid="{00000000-0005-0000-0000-0000D5060000}"/>
    <cellStyle name="20% - Accent5 6" xfId="274" xr:uid="{00000000-0005-0000-0000-0000D6060000}"/>
    <cellStyle name="20% - Accent5 6 2" xfId="275" xr:uid="{00000000-0005-0000-0000-0000D7060000}"/>
    <cellStyle name="20% - Accent5 6 2 2" xfId="276" xr:uid="{00000000-0005-0000-0000-0000D8060000}"/>
    <cellStyle name="20% - Accent5 6 2 2 2" xfId="1303" xr:uid="{00000000-0005-0000-0000-0000D9060000}"/>
    <cellStyle name="20% - Accent5 6 2 2 2 2" xfId="4832" xr:uid="{00000000-0005-0000-0000-0000DA060000}"/>
    <cellStyle name="20% - Accent5 6 2 2 2 2 2" xfId="8392" xr:uid="{31017455-2AD7-4065-862A-474E35F2A427}"/>
    <cellStyle name="20% - Accent5 6 2 2 2 3" xfId="6635" xr:uid="{A25F76A9-930D-4BC5-A961-873F58D1F024}"/>
    <cellStyle name="20% - Accent5 6 2 2 2_Exh G" xfId="2532" xr:uid="{00000000-0005-0000-0000-0000DB060000}"/>
    <cellStyle name="20% - Accent5 6 2 2 3" xfId="3953" xr:uid="{00000000-0005-0000-0000-0000DC060000}"/>
    <cellStyle name="20% - Accent5 6 2 2 3 2" xfId="7514" xr:uid="{1C31D9C1-68E6-4495-A31B-899AB5571900}"/>
    <cellStyle name="20% - Accent5 6 2 2 4" xfId="5756" xr:uid="{EF7BE4B8-DA77-49BD-BE16-BBB5BD96B64E}"/>
    <cellStyle name="20% - Accent5 6 2 2_Exh G" xfId="2531" xr:uid="{00000000-0005-0000-0000-0000DD060000}"/>
    <cellStyle name="20% - Accent5 6 2 3" xfId="1302" xr:uid="{00000000-0005-0000-0000-0000DE060000}"/>
    <cellStyle name="20% - Accent5 6 2 3 2" xfId="4831" xr:uid="{00000000-0005-0000-0000-0000DF060000}"/>
    <cellStyle name="20% - Accent5 6 2 3 2 2" xfId="8391" xr:uid="{8A137DB4-580F-4EE1-A3CA-4042DF42A246}"/>
    <cellStyle name="20% - Accent5 6 2 3 3" xfId="6634" xr:uid="{0875589D-96D5-4F74-80F5-D310BDB73A83}"/>
    <cellStyle name="20% - Accent5 6 2 3_Exh G" xfId="2533" xr:uid="{00000000-0005-0000-0000-0000E0060000}"/>
    <cellStyle name="20% - Accent5 6 2 4" xfId="3952" xr:uid="{00000000-0005-0000-0000-0000E1060000}"/>
    <cellStyle name="20% - Accent5 6 2 4 2" xfId="7513" xr:uid="{56606C47-1CD2-40F8-AE61-8CE49B64269B}"/>
    <cellStyle name="20% - Accent5 6 2 5" xfId="5755" xr:uid="{D415892E-D4F0-4541-AB68-3D00A556B6FA}"/>
    <cellStyle name="20% - Accent5 6 2_Exh G" xfId="2530" xr:uid="{00000000-0005-0000-0000-0000E2060000}"/>
    <cellStyle name="20% - Accent5 6 3" xfId="277" xr:uid="{00000000-0005-0000-0000-0000E3060000}"/>
    <cellStyle name="20% - Accent5 6 3 2" xfId="1304" xr:uid="{00000000-0005-0000-0000-0000E4060000}"/>
    <cellStyle name="20% - Accent5 6 3 2 2" xfId="4833" xr:uid="{00000000-0005-0000-0000-0000E5060000}"/>
    <cellStyle name="20% - Accent5 6 3 2 2 2" xfId="8393" xr:uid="{376BB378-5CE2-461B-8AFF-87166348C7B4}"/>
    <cellStyle name="20% - Accent5 6 3 2 3" xfId="6636" xr:uid="{67BD1F22-6636-4808-A3BC-0B46011BB1D5}"/>
    <cellStyle name="20% - Accent5 6 3 2_Exh G" xfId="2535" xr:uid="{00000000-0005-0000-0000-0000E6060000}"/>
    <cellStyle name="20% - Accent5 6 3 3" xfId="3954" xr:uid="{00000000-0005-0000-0000-0000E7060000}"/>
    <cellStyle name="20% - Accent5 6 3 3 2" xfId="7515" xr:uid="{FB834BAB-BA99-427F-94A6-AC7C0C0735A9}"/>
    <cellStyle name="20% - Accent5 6 3 4" xfId="5757" xr:uid="{DB079CB7-3EA6-4BEF-8518-D85FD96DD46C}"/>
    <cellStyle name="20% - Accent5 6 3_Exh G" xfId="2534" xr:uid="{00000000-0005-0000-0000-0000E8060000}"/>
    <cellStyle name="20% - Accent5 6 4" xfId="928" xr:uid="{00000000-0005-0000-0000-0000E9060000}"/>
    <cellStyle name="20% - Accent5 6 4 2" xfId="1854" xr:uid="{00000000-0005-0000-0000-0000EA060000}"/>
    <cellStyle name="20% - Accent5 6 4 2 2" xfId="5371" xr:uid="{00000000-0005-0000-0000-0000EB060000}"/>
    <cellStyle name="20% - Accent5 6 4 2 2 2" xfId="8931" xr:uid="{8757CA59-FDD7-48EF-B1B2-E2A5967CB5FB}"/>
    <cellStyle name="20% - Accent5 6 4 2 3" xfId="7174" xr:uid="{447BC32A-62FB-4F04-A02D-9D57945CB490}"/>
    <cellStyle name="20% - Accent5 6 4 2_Exh G" xfId="2537" xr:uid="{00000000-0005-0000-0000-0000EC060000}"/>
    <cellStyle name="20% - Accent5 6 4 3" xfId="4492" xr:uid="{00000000-0005-0000-0000-0000ED060000}"/>
    <cellStyle name="20% - Accent5 6 4 3 2" xfId="8053" xr:uid="{E1E395F7-2441-404D-A31A-C0DBAB2A85CB}"/>
    <cellStyle name="20% - Accent5 6 4 4" xfId="6296" xr:uid="{E8618004-B91B-4094-A386-A7FE1FE4AFB3}"/>
    <cellStyle name="20% - Accent5 6 4_Exh G" xfId="2536" xr:uid="{00000000-0005-0000-0000-0000EE060000}"/>
    <cellStyle name="20% - Accent5 6 5" xfId="1301" xr:uid="{00000000-0005-0000-0000-0000EF060000}"/>
    <cellStyle name="20% - Accent5 6 5 2" xfId="4830" xr:uid="{00000000-0005-0000-0000-0000F0060000}"/>
    <cellStyle name="20% - Accent5 6 5 2 2" xfId="8390" xr:uid="{AA121122-19A6-499F-8C98-37652EA12DF8}"/>
    <cellStyle name="20% - Accent5 6 5 3" xfId="6633" xr:uid="{7091F527-044D-46B9-AEAE-6B0D2D232F01}"/>
    <cellStyle name="20% - Accent5 6 5_Exh G" xfId="2538" xr:uid="{00000000-0005-0000-0000-0000F1060000}"/>
    <cellStyle name="20% - Accent5 6 6" xfId="3951" xr:uid="{00000000-0005-0000-0000-0000F2060000}"/>
    <cellStyle name="20% - Accent5 6 6 2" xfId="7512" xr:uid="{07A711A3-F07E-4A78-89D5-B9F7177B17A2}"/>
    <cellStyle name="20% - Accent5 6 7" xfId="5754" xr:uid="{5CCA030E-8256-4CE7-B1DD-EB72B1EE3B09}"/>
    <cellStyle name="20% - Accent5 6_Exh G" xfId="2529" xr:uid="{00000000-0005-0000-0000-0000F3060000}"/>
    <cellStyle name="20% - Accent5 7" xfId="278" xr:uid="{00000000-0005-0000-0000-0000F4060000}"/>
    <cellStyle name="20% - Accent5 7 2" xfId="279" xr:uid="{00000000-0005-0000-0000-0000F5060000}"/>
    <cellStyle name="20% - Accent5 7 2 2" xfId="280" xr:uid="{00000000-0005-0000-0000-0000F6060000}"/>
    <cellStyle name="20% - Accent5 7 2 2 2" xfId="1307" xr:uid="{00000000-0005-0000-0000-0000F7060000}"/>
    <cellStyle name="20% - Accent5 7 2 2 2 2" xfId="4836" xr:uid="{00000000-0005-0000-0000-0000F8060000}"/>
    <cellStyle name="20% - Accent5 7 2 2 2 2 2" xfId="8396" xr:uid="{92A85079-D56B-4036-BFB2-FBB819AD3A38}"/>
    <cellStyle name="20% - Accent5 7 2 2 2 3" xfId="6639" xr:uid="{840F9A91-C2F8-4C9E-92F9-27588666F964}"/>
    <cellStyle name="20% - Accent5 7 2 2 2_Exh G" xfId="2542" xr:uid="{00000000-0005-0000-0000-0000F9060000}"/>
    <cellStyle name="20% - Accent5 7 2 2 3" xfId="3957" xr:uid="{00000000-0005-0000-0000-0000FA060000}"/>
    <cellStyle name="20% - Accent5 7 2 2 3 2" xfId="7518" xr:uid="{3B14DCB7-A15D-468A-99F3-8526C61F64BD}"/>
    <cellStyle name="20% - Accent5 7 2 2 4" xfId="5760" xr:uid="{BEC3A611-C203-44ED-8A8A-8B4A3C6CFA2E}"/>
    <cellStyle name="20% - Accent5 7 2 2_Exh G" xfId="2541" xr:uid="{00000000-0005-0000-0000-0000FB060000}"/>
    <cellStyle name="20% - Accent5 7 2 3" xfId="1306" xr:uid="{00000000-0005-0000-0000-0000FC060000}"/>
    <cellStyle name="20% - Accent5 7 2 3 2" xfId="4835" xr:uid="{00000000-0005-0000-0000-0000FD060000}"/>
    <cellStyle name="20% - Accent5 7 2 3 2 2" xfId="8395" xr:uid="{BE2B0F52-B4D2-452D-9469-B5D612FC4BE2}"/>
    <cellStyle name="20% - Accent5 7 2 3 3" xfId="6638" xr:uid="{4FC3CDA8-1CFD-4227-A6CF-CD03C49E8830}"/>
    <cellStyle name="20% - Accent5 7 2 3_Exh G" xfId="2543" xr:uid="{00000000-0005-0000-0000-0000FE060000}"/>
    <cellStyle name="20% - Accent5 7 2 4" xfId="3956" xr:uid="{00000000-0005-0000-0000-0000FF060000}"/>
    <cellStyle name="20% - Accent5 7 2 4 2" xfId="7517" xr:uid="{62EB4E89-599F-40C0-9E40-0499A383081D}"/>
    <cellStyle name="20% - Accent5 7 2 5" xfId="5759" xr:uid="{2629FFC6-3C25-48C2-A373-DEDAE41D7B76}"/>
    <cellStyle name="20% - Accent5 7 2_Exh G" xfId="2540" xr:uid="{00000000-0005-0000-0000-000000070000}"/>
    <cellStyle name="20% - Accent5 7 3" xfId="281" xr:uid="{00000000-0005-0000-0000-000001070000}"/>
    <cellStyle name="20% - Accent5 7 3 2" xfId="1308" xr:uid="{00000000-0005-0000-0000-000002070000}"/>
    <cellStyle name="20% - Accent5 7 3 2 2" xfId="4837" xr:uid="{00000000-0005-0000-0000-000003070000}"/>
    <cellStyle name="20% - Accent5 7 3 2 2 2" xfId="8397" xr:uid="{2436D40D-55E7-47EC-9F95-A73EACE67E0E}"/>
    <cellStyle name="20% - Accent5 7 3 2 3" xfId="6640" xr:uid="{399B0734-83DC-49D4-9A2C-704374582686}"/>
    <cellStyle name="20% - Accent5 7 3 2_Exh G" xfId="2545" xr:uid="{00000000-0005-0000-0000-000004070000}"/>
    <cellStyle name="20% - Accent5 7 3 3" xfId="3958" xr:uid="{00000000-0005-0000-0000-000005070000}"/>
    <cellStyle name="20% - Accent5 7 3 3 2" xfId="7519" xr:uid="{0C71D54C-B8E1-4544-B6E3-2E8DA8AFE261}"/>
    <cellStyle name="20% - Accent5 7 3 4" xfId="5761" xr:uid="{2C5DD871-C566-4093-A699-3C2C4880AC8D}"/>
    <cellStyle name="20% - Accent5 7 3_Exh G" xfId="2544" xr:uid="{00000000-0005-0000-0000-000006070000}"/>
    <cellStyle name="20% - Accent5 7 4" xfId="929" xr:uid="{00000000-0005-0000-0000-000007070000}"/>
    <cellStyle name="20% - Accent5 7 4 2" xfId="1855" xr:uid="{00000000-0005-0000-0000-000008070000}"/>
    <cellStyle name="20% - Accent5 7 4 2 2" xfId="5372" xr:uid="{00000000-0005-0000-0000-000009070000}"/>
    <cellStyle name="20% - Accent5 7 4 2 2 2" xfId="8932" xr:uid="{4EFEFA9B-2436-4A29-A444-A1368BEB4446}"/>
    <cellStyle name="20% - Accent5 7 4 2 3" xfId="7175" xr:uid="{C22AC4EC-894A-4472-AB96-9400809468E8}"/>
    <cellStyle name="20% - Accent5 7 4 2_Exh G" xfId="2547" xr:uid="{00000000-0005-0000-0000-00000A070000}"/>
    <cellStyle name="20% - Accent5 7 4 3" xfId="4493" xr:uid="{00000000-0005-0000-0000-00000B070000}"/>
    <cellStyle name="20% - Accent5 7 4 3 2" xfId="8054" xr:uid="{217546A4-2F6A-4AD7-9971-352EDD62D678}"/>
    <cellStyle name="20% - Accent5 7 4 4" xfId="6297" xr:uid="{7E812D78-D2E8-4E46-8032-6E2D4F36E3D3}"/>
    <cellStyle name="20% - Accent5 7 4_Exh G" xfId="2546" xr:uid="{00000000-0005-0000-0000-00000C070000}"/>
    <cellStyle name="20% - Accent5 7 5" xfId="1305" xr:uid="{00000000-0005-0000-0000-00000D070000}"/>
    <cellStyle name="20% - Accent5 7 5 2" xfId="4834" xr:uid="{00000000-0005-0000-0000-00000E070000}"/>
    <cellStyle name="20% - Accent5 7 5 2 2" xfId="8394" xr:uid="{D35F7012-2236-4FEA-A0F2-6C90A55EA3A4}"/>
    <cellStyle name="20% - Accent5 7 5 3" xfId="6637" xr:uid="{A0FF1494-5CB2-4457-9143-7D6FB1CA0AA0}"/>
    <cellStyle name="20% - Accent5 7 5_Exh G" xfId="2548" xr:uid="{00000000-0005-0000-0000-00000F070000}"/>
    <cellStyle name="20% - Accent5 7 6" xfId="3955" xr:uid="{00000000-0005-0000-0000-000010070000}"/>
    <cellStyle name="20% - Accent5 7 6 2" xfId="7516" xr:uid="{CF3528F4-D340-4861-9B44-6137493600C8}"/>
    <cellStyle name="20% - Accent5 7 7" xfId="5758" xr:uid="{0DED4724-DBAC-4223-B9EA-195A33B23D7B}"/>
    <cellStyle name="20% - Accent5 7_Exh G" xfId="2539" xr:uid="{00000000-0005-0000-0000-000011070000}"/>
    <cellStyle name="20% - Accent5 8" xfId="282" xr:uid="{00000000-0005-0000-0000-000012070000}"/>
    <cellStyle name="20% - Accent5 8 2" xfId="283" xr:uid="{00000000-0005-0000-0000-000013070000}"/>
    <cellStyle name="20% - Accent5 8 2 2" xfId="284" xr:uid="{00000000-0005-0000-0000-000014070000}"/>
    <cellStyle name="20% - Accent5 8 2 2 2" xfId="1311" xr:uid="{00000000-0005-0000-0000-000015070000}"/>
    <cellStyle name="20% - Accent5 8 2 2 2 2" xfId="4840" xr:uid="{00000000-0005-0000-0000-000016070000}"/>
    <cellStyle name="20% - Accent5 8 2 2 2 2 2" xfId="8400" xr:uid="{70AD4DC6-E682-4D8E-8FC0-F61C30DD6840}"/>
    <cellStyle name="20% - Accent5 8 2 2 2 3" xfId="6643" xr:uid="{27EE0D6C-B485-4D5E-9493-895402C19200}"/>
    <cellStyle name="20% - Accent5 8 2 2 2_Exh G" xfId="2552" xr:uid="{00000000-0005-0000-0000-000017070000}"/>
    <cellStyle name="20% - Accent5 8 2 2 3" xfId="3961" xr:uid="{00000000-0005-0000-0000-000018070000}"/>
    <cellStyle name="20% - Accent5 8 2 2 3 2" xfId="7522" xr:uid="{7C474D67-ACBB-4ED2-AD9A-CD3A79AC4034}"/>
    <cellStyle name="20% - Accent5 8 2 2 4" xfId="5764" xr:uid="{163DDE7D-4B95-4591-B551-D2F635380019}"/>
    <cellStyle name="20% - Accent5 8 2 2_Exh G" xfId="2551" xr:uid="{00000000-0005-0000-0000-000019070000}"/>
    <cellStyle name="20% - Accent5 8 2 3" xfId="1310" xr:uid="{00000000-0005-0000-0000-00001A070000}"/>
    <cellStyle name="20% - Accent5 8 2 3 2" xfId="4839" xr:uid="{00000000-0005-0000-0000-00001B070000}"/>
    <cellStyle name="20% - Accent5 8 2 3 2 2" xfId="8399" xr:uid="{55888A30-2FCF-4EC5-AF13-5461413513CB}"/>
    <cellStyle name="20% - Accent5 8 2 3 3" xfId="6642" xr:uid="{B5AB7508-9702-49D3-9DD6-87DDB5FB2A8E}"/>
    <cellStyle name="20% - Accent5 8 2 3_Exh G" xfId="2553" xr:uid="{00000000-0005-0000-0000-00001C070000}"/>
    <cellStyle name="20% - Accent5 8 2 4" xfId="3960" xr:uid="{00000000-0005-0000-0000-00001D070000}"/>
    <cellStyle name="20% - Accent5 8 2 4 2" xfId="7521" xr:uid="{19272647-386E-417A-A516-9FF0092830F6}"/>
    <cellStyle name="20% - Accent5 8 2 5" xfId="5763" xr:uid="{D016BBC2-6018-44C4-9571-8CEF74213A75}"/>
    <cellStyle name="20% - Accent5 8 2_Exh G" xfId="2550" xr:uid="{00000000-0005-0000-0000-00001E070000}"/>
    <cellStyle name="20% - Accent5 8 3" xfId="285" xr:uid="{00000000-0005-0000-0000-00001F070000}"/>
    <cellStyle name="20% - Accent5 8 3 2" xfId="1312" xr:uid="{00000000-0005-0000-0000-000020070000}"/>
    <cellStyle name="20% - Accent5 8 3 2 2" xfId="4841" xr:uid="{00000000-0005-0000-0000-000021070000}"/>
    <cellStyle name="20% - Accent5 8 3 2 2 2" xfId="8401" xr:uid="{19869F4F-7302-4094-B69E-FED582B34F18}"/>
    <cellStyle name="20% - Accent5 8 3 2 3" xfId="6644" xr:uid="{7A4F1164-BDD2-4EE9-AB69-64C83669D7B1}"/>
    <cellStyle name="20% - Accent5 8 3 2_Exh G" xfId="2555" xr:uid="{00000000-0005-0000-0000-000022070000}"/>
    <cellStyle name="20% - Accent5 8 3 3" xfId="3962" xr:uid="{00000000-0005-0000-0000-000023070000}"/>
    <cellStyle name="20% - Accent5 8 3 3 2" xfId="7523" xr:uid="{D053055A-8068-437F-953C-3DFAA521BE1C}"/>
    <cellStyle name="20% - Accent5 8 3 4" xfId="5765" xr:uid="{839DEFBF-6E47-4A3B-8752-72428FDC9206}"/>
    <cellStyle name="20% - Accent5 8 3_Exh G" xfId="2554" xr:uid="{00000000-0005-0000-0000-000024070000}"/>
    <cellStyle name="20% - Accent5 8 4" xfId="930" xr:uid="{00000000-0005-0000-0000-000025070000}"/>
    <cellStyle name="20% - Accent5 8 4 2" xfId="1856" xr:uid="{00000000-0005-0000-0000-000026070000}"/>
    <cellStyle name="20% - Accent5 8 4 2 2" xfId="5373" xr:uid="{00000000-0005-0000-0000-000027070000}"/>
    <cellStyle name="20% - Accent5 8 4 2 2 2" xfId="8933" xr:uid="{0701AA83-3D3E-40F1-A20A-76898E18CB42}"/>
    <cellStyle name="20% - Accent5 8 4 2 3" xfId="7176" xr:uid="{27F58D9E-9D3A-40F6-87FB-29623841AFC8}"/>
    <cellStyle name="20% - Accent5 8 4 2_Exh G" xfId="2557" xr:uid="{00000000-0005-0000-0000-000028070000}"/>
    <cellStyle name="20% - Accent5 8 4 3" xfId="4494" xr:uid="{00000000-0005-0000-0000-000029070000}"/>
    <cellStyle name="20% - Accent5 8 4 3 2" xfId="8055" xr:uid="{8D729D44-6497-4193-995E-CD04866BF0F2}"/>
    <cellStyle name="20% - Accent5 8 4 4" xfId="6298" xr:uid="{94B62F3A-E204-4363-900A-83AEFD7D66C4}"/>
    <cellStyle name="20% - Accent5 8 4_Exh G" xfId="2556" xr:uid="{00000000-0005-0000-0000-00002A070000}"/>
    <cellStyle name="20% - Accent5 8 5" xfId="1309" xr:uid="{00000000-0005-0000-0000-00002B070000}"/>
    <cellStyle name="20% - Accent5 8 5 2" xfId="4838" xr:uid="{00000000-0005-0000-0000-00002C070000}"/>
    <cellStyle name="20% - Accent5 8 5 2 2" xfId="8398" xr:uid="{47D7CA60-B633-41E8-9F0E-7846F4DF1F96}"/>
    <cellStyle name="20% - Accent5 8 5 3" xfId="6641" xr:uid="{AD29E497-5774-414C-9EE4-0389B88D0F6D}"/>
    <cellStyle name="20% - Accent5 8 5_Exh G" xfId="2558" xr:uid="{00000000-0005-0000-0000-00002D070000}"/>
    <cellStyle name="20% - Accent5 8 6" xfId="3959" xr:uid="{00000000-0005-0000-0000-00002E070000}"/>
    <cellStyle name="20% - Accent5 8 6 2" xfId="7520" xr:uid="{0D60B3F3-F2F3-4D27-AEAE-7216145C4BBB}"/>
    <cellStyle name="20% - Accent5 8 7" xfId="5762" xr:uid="{F00F19D2-C328-436D-AD1D-9AEB4C5718D9}"/>
    <cellStyle name="20% - Accent5 8_Exh G" xfId="2549" xr:uid="{00000000-0005-0000-0000-00002F070000}"/>
    <cellStyle name="20% - Accent5 9" xfId="286" xr:uid="{00000000-0005-0000-0000-000030070000}"/>
    <cellStyle name="20% - Accent5 9 2" xfId="287" xr:uid="{00000000-0005-0000-0000-000031070000}"/>
    <cellStyle name="20% - Accent5 9 2 2" xfId="288" xr:uid="{00000000-0005-0000-0000-000032070000}"/>
    <cellStyle name="20% - Accent5 9 2 2 2" xfId="1315" xr:uid="{00000000-0005-0000-0000-000033070000}"/>
    <cellStyle name="20% - Accent5 9 2 2 2 2" xfId="4844" xr:uid="{00000000-0005-0000-0000-000034070000}"/>
    <cellStyle name="20% - Accent5 9 2 2 2 2 2" xfId="8404" xr:uid="{67F027E3-1E8F-48D5-A3FC-2AB0EA362AA4}"/>
    <cellStyle name="20% - Accent5 9 2 2 2 3" xfId="6647" xr:uid="{4B7D2ABC-5FC4-4AA5-9A35-DCA995CCB579}"/>
    <cellStyle name="20% - Accent5 9 2 2 2_Exh G" xfId="2562" xr:uid="{00000000-0005-0000-0000-000035070000}"/>
    <cellStyle name="20% - Accent5 9 2 2 3" xfId="3965" xr:uid="{00000000-0005-0000-0000-000036070000}"/>
    <cellStyle name="20% - Accent5 9 2 2 3 2" xfId="7526" xr:uid="{61454A49-2186-4EE0-AF2A-6CDC91888DDE}"/>
    <cellStyle name="20% - Accent5 9 2 2 4" xfId="5768" xr:uid="{33D4FC92-6E02-46BA-BB46-DB0B04C7C1F4}"/>
    <cellStyle name="20% - Accent5 9 2 2_Exh G" xfId="2561" xr:uid="{00000000-0005-0000-0000-000037070000}"/>
    <cellStyle name="20% - Accent5 9 2 3" xfId="1314" xr:uid="{00000000-0005-0000-0000-000038070000}"/>
    <cellStyle name="20% - Accent5 9 2 3 2" xfId="4843" xr:uid="{00000000-0005-0000-0000-000039070000}"/>
    <cellStyle name="20% - Accent5 9 2 3 2 2" xfId="8403" xr:uid="{6FB0D2D3-2578-46F3-8B2B-AAD299E9D4E2}"/>
    <cellStyle name="20% - Accent5 9 2 3 3" xfId="6646" xr:uid="{756DD24E-335B-4CA4-8898-B7ED464A6CE8}"/>
    <cellStyle name="20% - Accent5 9 2 3_Exh G" xfId="2563" xr:uid="{00000000-0005-0000-0000-00003A070000}"/>
    <cellStyle name="20% - Accent5 9 2 4" xfId="3964" xr:uid="{00000000-0005-0000-0000-00003B070000}"/>
    <cellStyle name="20% - Accent5 9 2 4 2" xfId="7525" xr:uid="{4D8432F7-C2FF-494F-BDBF-D8B79E9C7FF6}"/>
    <cellStyle name="20% - Accent5 9 2 5" xfId="5767" xr:uid="{E05C1B0B-E1A3-4B83-AFC6-83403331AFA9}"/>
    <cellStyle name="20% - Accent5 9 2_Exh G" xfId="2560" xr:uid="{00000000-0005-0000-0000-00003C070000}"/>
    <cellStyle name="20% - Accent5 9 3" xfId="289" xr:uid="{00000000-0005-0000-0000-00003D070000}"/>
    <cellStyle name="20% - Accent5 9 3 2" xfId="1316" xr:uid="{00000000-0005-0000-0000-00003E070000}"/>
    <cellStyle name="20% - Accent5 9 3 2 2" xfId="4845" xr:uid="{00000000-0005-0000-0000-00003F070000}"/>
    <cellStyle name="20% - Accent5 9 3 2 2 2" xfId="8405" xr:uid="{65E0C2A7-4615-449A-BC70-DC6B35B0A4BB}"/>
    <cellStyle name="20% - Accent5 9 3 2 3" xfId="6648" xr:uid="{D0CAB256-99C2-4FA3-8B69-6CE05EF3E8E7}"/>
    <cellStyle name="20% - Accent5 9 3 2_Exh G" xfId="2565" xr:uid="{00000000-0005-0000-0000-000040070000}"/>
    <cellStyle name="20% - Accent5 9 3 3" xfId="3966" xr:uid="{00000000-0005-0000-0000-000041070000}"/>
    <cellStyle name="20% - Accent5 9 3 3 2" xfId="7527" xr:uid="{F827F811-ED0C-4D4B-8A9A-F9790BFA0288}"/>
    <cellStyle name="20% - Accent5 9 3 4" xfId="5769" xr:uid="{6BDE124B-F176-49E3-9FE9-E1CD64F76C43}"/>
    <cellStyle name="20% - Accent5 9 3_Exh G" xfId="2564" xr:uid="{00000000-0005-0000-0000-000042070000}"/>
    <cellStyle name="20% - Accent5 9 4" xfId="931" xr:uid="{00000000-0005-0000-0000-000043070000}"/>
    <cellStyle name="20% - Accent5 9 4 2" xfId="1857" xr:uid="{00000000-0005-0000-0000-000044070000}"/>
    <cellStyle name="20% - Accent5 9 4 2 2" xfId="5374" xr:uid="{00000000-0005-0000-0000-000045070000}"/>
    <cellStyle name="20% - Accent5 9 4 2 2 2" xfId="8934" xr:uid="{7517D224-A862-4852-B6F0-C4FBC261930B}"/>
    <cellStyle name="20% - Accent5 9 4 2 3" xfId="7177" xr:uid="{AFA60423-5529-47B0-ADA5-9685BD611A1F}"/>
    <cellStyle name="20% - Accent5 9 4 2_Exh G" xfId="2567" xr:uid="{00000000-0005-0000-0000-000046070000}"/>
    <cellStyle name="20% - Accent5 9 4 3" xfId="4495" xr:uid="{00000000-0005-0000-0000-000047070000}"/>
    <cellStyle name="20% - Accent5 9 4 3 2" xfId="8056" xr:uid="{B0A7E1E5-EDD0-433D-815D-E8AF8DAB1A4A}"/>
    <cellStyle name="20% - Accent5 9 4 4" xfId="6299" xr:uid="{DCD6977C-2C15-4A2E-B032-B0181694163D}"/>
    <cellStyle name="20% - Accent5 9 4_Exh G" xfId="2566" xr:uid="{00000000-0005-0000-0000-000048070000}"/>
    <cellStyle name="20% - Accent5 9 5" xfId="1313" xr:uid="{00000000-0005-0000-0000-000049070000}"/>
    <cellStyle name="20% - Accent5 9 5 2" xfId="4842" xr:uid="{00000000-0005-0000-0000-00004A070000}"/>
    <cellStyle name="20% - Accent5 9 5 2 2" xfId="8402" xr:uid="{B35C296E-0330-41E6-B731-14CD70C0C139}"/>
    <cellStyle name="20% - Accent5 9 5 3" xfId="6645" xr:uid="{4BFBC07A-A2BF-4CC5-9F94-200AEDFB67D6}"/>
    <cellStyle name="20% - Accent5 9 5_Exh G" xfId="2568" xr:uid="{00000000-0005-0000-0000-00004B070000}"/>
    <cellStyle name="20% - Accent5 9 6" xfId="3963" xr:uid="{00000000-0005-0000-0000-00004C070000}"/>
    <cellStyle name="20% - Accent5 9 6 2" xfId="7524" xr:uid="{68CD5031-32FD-49FD-9634-ECC897EB7F79}"/>
    <cellStyle name="20% - Accent5 9 7" xfId="5766" xr:uid="{B23CC8C8-E6B5-4092-BE85-D907A44732D0}"/>
    <cellStyle name="20% - Accent5 9_Exh G" xfId="2559" xr:uid="{00000000-0005-0000-0000-00004D070000}"/>
    <cellStyle name="20% - Accent6 10" xfId="290" xr:uid="{00000000-0005-0000-0000-00004E070000}"/>
    <cellStyle name="20% - Accent6 10 2" xfId="291" xr:uid="{00000000-0005-0000-0000-00004F070000}"/>
    <cellStyle name="20% - Accent6 10 2 2" xfId="292" xr:uid="{00000000-0005-0000-0000-000050070000}"/>
    <cellStyle name="20% - Accent6 10 2 2 2" xfId="1319" xr:uid="{00000000-0005-0000-0000-000051070000}"/>
    <cellStyle name="20% - Accent6 10 2 2 2 2" xfId="4848" xr:uid="{00000000-0005-0000-0000-000052070000}"/>
    <cellStyle name="20% - Accent6 10 2 2 2 2 2" xfId="8408" xr:uid="{1327F6E3-7B99-4DAF-809D-A5BDA10C44A4}"/>
    <cellStyle name="20% - Accent6 10 2 2 2 3" xfId="6651" xr:uid="{B289FE6B-479A-4EC1-A9ED-742483DAD8C0}"/>
    <cellStyle name="20% - Accent6 10 2 2 2_Exh G" xfId="2572" xr:uid="{00000000-0005-0000-0000-000053070000}"/>
    <cellStyle name="20% - Accent6 10 2 2 3" xfId="3969" xr:uid="{00000000-0005-0000-0000-000054070000}"/>
    <cellStyle name="20% - Accent6 10 2 2 3 2" xfId="7530" xr:uid="{32EE646F-F031-4724-A4BB-A4E931111C8E}"/>
    <cellStyle name="20% - Accent6 10 2 2 4" xfId="5772" xr:uid="{E8BFB5B6-F45C-434D-89AA-9884BF1E9647}"/>
    <cellStyle name="20% - Accent6 10 2 2_Exh G" xfId="2571" xr:uid="{00000000-0005-0000-0000-000055070000}"/>
    <cellStyle name="20% - Accent6 10 2 3" xfId="1318" xr:uid="{00000000-0005-0000-0000-000056070000}"/>
    <cellStyle name="20% - Accent6 10 2 3 2" xfId="4847" xr:uid="{00000000-0005-0000-0000-000057070000}"/>
    <cellStyle name="20% - Accent6 10 2 3 2 2" xfId="8407" xr:uid="{BB91A447-D9F9-4A64-8ABF-4FC1B21B0FAD}"/>
    <cellStyle name="20% - Accent6 10 2 3 3" xfId="6650" xr:uid="{FF713FDD-DD42-4703-A760-DB244A31902B}"/>
    <cellStyle name="20% - Accent6 10 2 3_Exh G" xfId="2573" xr:uid="{00000000-0005-0000-0000-000058070000}"/>
    <cellStyle name="20% - Accent6 10 2 4" xfId="3968" xr:uid="{00000000-0005-0000-0000-000059070000}"/>
    <cellStyle name="20% - Accent6 10 2 4 2" xfId="7529" xr:uid="{C6E8F368-8997-4C69-85C3-11C78B5B93B9}"/>
    <cellStyle name="20% - Accent6 10 2 5" xfId="5771" xr:uid="{F4BD4DFF-0DCF-405D-A113-8B580E131B85}"/>
    <cellStyle name="20% - Accent6 10 2_Exh G" xfId="2570" xr:uid="{00000000-0005-0000-0000-00005A070000}"/>
    <cellStyle name="20% - Accent6 10 3" xfId="293" xr:uid="{00000000-0005-0000-0000-00005B070000}"/>
    <cellStyle name="20% - Accent6 10 3 2" xfId="1320" xr:uid="{00000000-0005-0000-0000-00005C070000}"/>
    <cellStyle name="20% - Accent6 10 3 2 2" xfId="4849" xr:uid="{00000000-0005-0000-0000-00005D070000}"/>
    <cellStyle name="20% - Accent6 10 3 2 2 2" xfId="8409" xr:uid="{E5C541B1-5D7C-44A7-ADDD-CDBB675C9224}"/>
    <cellStyle name="20% - Accent6 10 3 2 3" xfId="6652" xr:uid="{E5A6FB96-E133-40C9-A207-FB9891B03375}"/>
    <cellStyle name="20% - Accent6 10 3 2_Exh G" xfId="2575" xr:uid="{00000000-0005-0000-0000-00005E070000}"/>
    <cellStyle name="20% - Accent6 10 3 3" xfId="3970" xr:uid="{00000000-0005-0000-0000-00005F070000}"/>
    <cellStyle name="20% - Accent6 10 3 3 2" xfId="7531" xr:uid="{798D65ED-6CBC-4E90-AF19-D3A16A98025A}"/>
    <cellStyle name="20% - Accent6 10 3 4" xfId="5773" xr:uid="{0CEF08C7-56EF-405F-9EEA-0A32ED0BEF30}"/>
    <cellStyle name="20% - Accent6 10 3_Exh G" xfId="2574" xr:uid="{00000000-0005-0000-0000-000060070000}"/>
    <cellStyle name="20% - Accent6 10 4" xfId="932" xr:uid="{00000000-0005-0000-0000-000061070000}"/>
    <cellStyle name="20% - Accent6 10 5" xfId="1317" xr:uid="{00000000-0005-0000-0000-000062070000}"/>
    <cellStyle name="20% - Accent6 10 5 2" xfId="4846" xr:uid="{00000000-0005-0000-0000-000063070000}"/>
    <cellStyle name="20% - Accent6 10 5 2 2" xfId="8406" xr:uid="{701E1CD9-510F-4505-B1A1-9CE87BB7137F}"/>
    <cellStyle name="20% - Accent6 10 5 3" xfId="6649" xr:uid="{3D720C1C-1B15-4C54-8DFE-1F5F79B86A0D}"/>
    <cellStyle name="20% - Accent6 10 5_Exh G" xfId="2576" xr:uid="{00000000-0005-0000-0000-000064070000}"/>
    <cellStyle name="20% - Accent6 10 6" xfId="3967" xr:uid="{00000000-0005-0000-0000-000065070000}"/>
    <cellStyle name="20% - Accent6 10 6 2" xfId="7528" xr:uid="{170B567B-997F-4FBB-BDF9-5A64E3718FF4}"/>
    <cellStyle name="20% - Accent6 10 7" xfId="5770" xr:uid="{79949C29-7741-437D-8E41-13D2AD4DF0B6}"/>
    <cellStyle name="20% - Accent6 10_Exh G" xfId="2569" xr:uid="{00000000-0005-0000-0000-000066070000}"/>
    <cellStyle name="20% - Accent6 11" xfId="294" xr:uid="{00000000-0005-0000-0000-000067070000}"/>
    <cellStyle name="20% - Accent6 11 2" xfId="295" xr:uid="{00000000-0005-0000-0000-000068070000}"/>
    <cellStyle name="20% - Accent6 11 2 2" xfId="296" xr:uid="{00000000-0005-0000-0000-000069070000}"/>
    <cellStyle name="20% - Accent6 11 2 2 2" xfId="1323" xr:uid="{00000000-0005-0000-0000-00006A070000}"/>
    <cellStyle name="20% - Accent6 11 2 2 2 2" xfId="4852" xr:uid="{00000000-0005-0000-0000-00006B070000}"/>
    <cellStyle name="20% - Accent6 11 2 2 2 2 2" xfId="8412" xr:uid="{A83EA107-856C-42A6-82F4-6FE4B1F22EB0}"/>
    <cellStyle name="20% - Accent6 11 2 2 2 3" xfId="6655" xr:uid="{E9B5EEAA-C598-4F3D-80FA-DF18832982C9}"/>
    <cellStyle name="20% - Accent6 11 2 2 2_Exh G" xfId="2580" xr:uid="{00000000-0005-0000-0000-00006C070000}"/>
    <cellStyle name="20% - Accent6 11 2 2 3" xfId="3973" xr:uid="{00000000-0005-0000-0000-00006D070000}"/>
    <cellStyle name="20% - Accent6 11 2 2 3 2" xfId="7534" xr:uid="{018D575F-4AD2-4219-BFD5-4D8809BFA28C}"/>
    <cellStyle name="20% - Accent6 11 2 2 4" xfId="5776" xr:uid="{6F957D92-86E6-405F-8F66-BAE1F3DBFEDB}"/>
    <cellStyle name="20% - Accent6 11 2 2_Exh G" xfId="2579" xr:uid="{00000000-0005-0000-0000-00006E070000}"/>
    <cellStyle name="20% - Accent6 11 2 3" xfId="1322" xr:uid="{00000000-0005-0000-0000-00006F070000}"/>
    <cellStyle name="20% - Accent6 11 2 3 2" xfId="4851" xr:uid="{00000000-0005-0000-0000-000070070000}"/>
    <cellStyle name="20% - Accent6 11 2 3 2 2" xfId="8411" xr:uid="{7EF6950E-EB00-4048-8DDB-CF6BA8EF5177}"/>
    <cellStyle name="20% - Accent6 11 2 3 3" xfId="6654" xr:uid="{8A35C4CB-C788-4899-8445-EC948D8E2B64}"/>
    <cellStyle name="20% - Accent6 11 2 3_Exh G" xfId="2581" xr:uid="{00000000-0005-0000-0000-000071070000}"/>
    <cellStyle name="20% - Accent6 11 2 4" xfId="3972" xr:uid="{00000000-0005-0000-0000-000072070000}"/>
    <cellStyle name="20% - Accent6 11 2 4 2" xfId="7533" xr:uid="{CCE7526A-C1BE-4A4C-B721-26DC70C88626}"/>
    <cellStyle name="20% - Accent6 11 2 5" xfId="5775" xr:uid="{1EC6EEE0-CEA0-45FC-BA78-26D784701098}"/>
    <cellStyle name="20% - Accent6 11 2_Exh G" xfId="2578" xr:uid="{00000000-0005-0000-0000-000073070000}"/>
    <cellStyle name="20% - Accent6 11 3" xfId="297" xr:uid="{00000000-0005-0000-0000-000074070000}"/>
    <cellStyle name="20% - Accent6 11 3 2" xfId="1324" xr:uid="{00000000-0005-0000-0000-000075070000}"/>
    <cellStyle name="20% - Accent6 11 3 2 2" xfId="4853" xr:uid="{00000000-0005-0000-0000-000076070000}"/>
    <cellStyle name="20% - Accent6 11 3 2 2 2" xfId="8413" xr:uid="{E8082298-7499-45CF-AB66-56B39F3861D0}"/>
    <cellStyle name="20% - Accent6 11 3 2 3" xfId="6656" xr:uid="{62F9EF55-9CD0-46C3-8F04-B1E567859FAF}"/>
    <cellStyle name="20% - Accent6 11 3 2_Exh G" xfId="2583" xr:uid="{00000000-0005-0000-0000-000077070000}"/>
    <cellStyle name="20% - Accent6 11 3 3" xfId="3974" xr:uid="{00000000-0005-0000-0000-000078070000}"/>
    <cellStyle name="20% - Accent6 11 3 3 2" xfId="7535" xr:uid="{6F3DB7A9-F0DD-473B-9D7C-77462DA6FE19}"/>
    <cellStyle name="20% - Accent6 11 3 4" xfId="5777" xr:uid="{E1A0C1F6-3FB6-46AF-969A-8C1C4ACB666A}"/>
    <cellStyle name="20% - Accent6 11 3_Exh G" xfId="2582" xr:uid="{00000000-0005-0000-0000-000079070000}"/>
    <cellStyle name="20% - Accent6 11 4" xfId="1321" xr:uid="{00000000-0005-0000-0000-00007A070000}"/>
    <cellStyle name="20% - Accent6 11 4 2" xfId="4850" xr:uid="{00000000-0005-0000-0000-00007B070000}"/>
    <cellStyle name="20% - Accent6 11 4 2 2" xfId="8410" xr:uid="{C4F6B54C-A5BB-43D0-ABC1-99F2A342EA9A}"/>
    <cellStyle name="20% - Accent6 11 4 3" xfId="6653" xr:uid="{E0BA6AF1-EF76-4A7A-BB11-94440BA7DFE0}"/>
    <cellStyle name="20% - Accent6 11 4_Exh G" xfId="2584" xr:uid="{00000000-0005-0000-0000-00007C070000}"/>
    <cellStyle name="20% - Accent6 11 5" xfId="3971" xr:uid="{00000000-0005-0000-0000-00007D070000}"/>
    <cellStyle name="20% - Accent6 11 5 2" xfId="7532" xr:uid="{20DFBADE-F0A4-419B-9312-7451333449CF}"/>
    <cellStyle name="20% - Accent6 11 6" xfId="5774" xr:uid="{D462189F-C516-42E8-B172-BE54AAFCD9A4}"/>
    <cellStyle name="20% - Accent6 11_Exh G" xfId="2577" xr:uid="{00000000-0005-0000-0000-00007E070000}"/>
    <cellStyle name="20% - Accent6 12" xfId="298" xr:uid="{00000000-0005-0000-0000-00007F070000}"/>
    <cellStyle name="20% - Accent6 12 2" xfId="299" xr:uid="{00000000-0005-0000-0000-000080070000}"/>
    <cellStyle name="20% - Accent6 12 2 2" xfId="300" xr:uid="{00000000-0005-0000-0000-000081070000}"/>
    <cellStyle name="20% - Accent6 12 2 2 2" xfId="1327" xr:uid="{00000000-0005-0000-0000-000082070000}"/>
    <cellStyle name="20% - Accent6 12 2 2 2 2" xfId="4856" xr:uid="{00000000-0005-0000-0000-000083070000}"/>
    <cellStyle name="20% - Accent6 12 2 2 2 2 2" xfId="8416" xr:uid="{D367FC89-56F3-47CD-B798-D33863949681}"/>
    <cellStyle name="20% - Accent6 12 2 2 2 3" xfId="6659" xr:uid="{B3535F45-E4F2-435F-BE50-29CE8A30ADA4}"/>
    <cellStyle name="20% - Accent6 12 2 2 2_Exh G" xfId="2588" xr:uid="{00000000-0005-0000-0000-000084070000}"/>
    <cellStyle name="20% - Accent6 12 2 2 3" xfId="3977" xr:uid="{00000000-0005-0000-0000-000085070000}"/>
    <cellStyle name="20% - Accent6 12 2 2 3 2" xfId="7538" xr:uid="{BB7D630D-3D1F-4901-BFF8-D35D8E6E21E1}"/>
    <cellStyle name="20% - Accent6 12 2 2 4" xfId="5780" xr:uid="{0405035C-316E-46CC-AB7F-A46CF547A866}"/>
    <cellStyle name="20% - Accent6 12 2 2_Exh G" xfId="2587" xr:uid="{00000000-0005-0000-0000-000086070000}"/>
    <cellStyle name="20% - Accent6 12 2 3" xfId="1326" xr:uid="{00000000-0005-0000-0000-000087070000}"/>
    <cellStyle name="20% - Accent6 12 2 3 2" xfId="4855" xr:uid="{00000000-0005-0000-0000-000088070000}"/>
    <cellStyle name="20% - Accent6 12 2 3 2 2" xfId="8415" xr:uid="{95E4D574-C9B7-4A75-AD5C-A71C08910744}"/>
    <cellStyle name="20% - Accent6 12 2 3 3" xfId="6658" xr:uid="{98C1DB75-4313-4D79-9BC4-7AA9D477CCEC}"/>
    <cellStyle name="20% - Accent6 12 2 3_Exh G" xfId="2589" xr:uid="{00000000-0005-0000-0000-000089070000}"/>
    <cellStyle name="20% - Accent6 12 2 4" xfId="3976" xr:uid="{00000000-0005-0000-0000-00008A070000}"/>
    <cellStyle name="20% - Accent6 12 2 4 2" xfId="7537" xr:uid="{E581455A-12B1-4FB2-AF52-EC219D817226}"/>
    <cellStyle name="20% - Accent6 12 2 5" xfId="5779" xr:uid="{8050A7E4-FBD3-4E55-AF6C-D5D90FD3DD33}"/>
    <cellStyle name="20% - Accent6 12 2_Exh G" xfId="2586" xr:uid="{00000000-0005-0000-0000-00008B070000}"/>
    <cellStyle name="20% - Accent6 12 3" xfId="301" xr:uid="{00000000-0005-0000-0000-00008C070000}"/>
    <cellStyle name="20% - Accent6 12 3 2" xfId="1328" xr:uid="{00000000-0005-0000-0000-00008D070000}"/>
    <cellStyle name="20% - Accent6 12 3 2 2" xfId="4857" xr:uid="{00000000-0005-0000-0000-00008E070000}"/>
    <cellStyle name="20% - Accent6 12 3 2 2 2" xfId="8417" xr:uid="{C4601E17-E525-44A7-9EB0-D248AD8FA2BC}"/>
    <cellStyle name="20% - Accent6 12 3 2 3" xfId="6660" xr:uid="{34EA1EF9-F3C0-4581-9CD4-D20A51CEDA44}"/>
    <cellStyle name="20% - Accent6 12 3 2_Exh G" xfId="2591" xr:uid="{00000000-0005-0000-0000-00008F070000}"/>
    <cellStyle name="20% - Accent6 12 3 3" xfId="3978" xr:uid="{00000000-0005-0000-0000-000090070000}"/>
    <cellStyle name="20% - Accent6 12 3 3 2" xfId="7539" xr:uid="{575A041E-35AB-4656-8169-AE2AB9530AEC}"/>
    <cellStyle name="20% - Accent6 12 3 4" xfId="5781" xr:uid="{03AEF0F6-CB3F-46ED-8BA2-B456FD42BAD4}"/>
    <cellStyle name="20% - Accent6 12 3_Exh G" xfId="2590" xr:uid="{00000000-0005-0000-0000-000091070000}"/>
    <cellStyle name="20% - Accent6 12 4" xfId="1325" xr:uid="{00000000-0005-0000-0000-000092070000}"/>
    <cellStyle name="20% - Accent6 12 4 2" xfId="4854" xr:uid="{00000000-0005-0000-0000-000093070000}"/>
    <cellStyle name="20% - Accent6 12 4 2 2" xfId="8414" xr:uid="{7441F8C5-7B09-42B3-978D-1300F09C2ECC}"/>
    <cellStyle name="20% - Accent6 12 4 3" xfId="6657" xr:uid="{6CF1529C-728C-450A-91A1-03B362733B61}"/>
    <cellStyle name="20% - Accent6 12 4_Exh G" xfId="2592" xr:uid="{00000000-0005-0000-0000-000094070000}"/>
    <cellStyle name="20% - Accent6 12 5" xfId="3975" xr:uid="{00000000-0005-0000-0000-000095070000}"/>
    <cellStyle name="20% - Accent6 12 5 2" xfId="7536" xr:uid="{3835E78D-3B78-4AA9-9D3D-7197529BB3FC}"/>
    <cellStyle name="20% - Accent6 12 6" xfId="5778" xr:uid="{C3F803F7-53B8-4330-BBE8-B3C05FF0CDC9}"/>
    <cellStyle name="20% - Accent6 12_Exh G" xfId="2585" xr:uid="{00000000-0005-0000-0000-000096070000}"/>
    <cellStyle name="20% - Accent6 13" xfId="302" xr:uid="{00000000-0005-0000-0000-000097070000}"/>
    <cellStyle name="20% - Accent6 13 2" xfId="303" xr:uid="{00000000-0005-0000-0000-000098070000}"/>
    <cellStyle name="20% - Accent6 13 2 2" xfId="304" xr:uid="{00000000-0005-0000-0000-000099070000}"/>
    <cellStyle name="20% - Accent6 13 2 2 2" xfId="1331" xr:uid="{00000000-0005-0000-0000-00009A070000}"/>
    <cellStyle name="20% - Accent6 13 2 2 2 2" xfId="4860" xr:uid="{00000000-0005-0000-0000-00009B070000}"/>
    <cellStyle name="20% - Accent6 13 2 2 2 2 2" xfId="8420" xr:uid="{B39397AB-F7BD-4C4E-82E3-70AC5DDA0C6F}"/>
    <cellStyle name="20% - Accent6 13 2 2 2 3" xfId="6663" xr:uid="{DB0291F4-A858-4225-A779-D90058BA5CAB}"/>
    <cellStyle name="20% - Accent6 13 2 2 2_Exh G" xfId="2596" xr:uid="{00000000-0005-0000-0000-00009C070000}"/>
    <cellStyle name="20% - Accent6 13 2 2 3" xfId="3981" xr:uid="{00000000-0005-0000-0000-00009D070000}"/>
    <cellStyle name="20% - Accent6 13 2 2 3 2" xfId="7542" xr:uid="{250B611A-683D-42A5-9E4E-A5D0AC679477}"/>
    <cellStyle name="20% - Accent6 13 2 2 4" xfId="5784" xr:uid="{964188C2-8B73-4116-A035-B0FA91017BEE}"/>
    <cellStyle name="20% - Accent6 13 2 2_Exh G" xfId="2595" xr:uid="{00000000-0005-0000-0000-00009E070000}"/>
    <cellStyle name="20% - Accent6 13 2 3" xfId="1330" xr:uid="{00000000-0005-0000-0000-00009F070000}"/>
    <cellStyle name="20% - Accent6 13 2 3 2" xfId="4859" xr:uid="{00000000-0005-0000-0000-0000A0070000}"/>
    <cellStyle name="20% - Accent6 13 2 3 2 2" xfId="8419" xr:uid="{5CE87B11-956D-4CCA-8976-34FC7D0C791A}"/>
    <cellStyle name="20% - Accent6 13 2 3 3" xfId="6662" xr:uid="{F61D58FE-A419-426D-AE5D-21C6F6348D27}"/>
    <cellStyle name="20% - Accent6 13 2 3_Exh G" xfId="2597" xr:uid="{00000000-0005-0000-0000-0000A1070000}"/>
    <cellStyle name="20% - Accent6 13 2 4" xfId="3980" xr:uid="{00000000-0005-0000-0000-0000A2070000}"/>
    <cellStyle name="20% - Accent6 13 2 4 2" xfId="7541" xr:uid="{EB9B3B61-14DD-4F26-91E2-FB42A35FDE93}"/>
    <cellStyle name="20% - Accent6 13 2 5" xfId="5783" xr:uid="{E4C3652A-CBFD-40E7-8EF5-8DA7EE6FD962}"/>
    <cellStyle name="20% - Accent6 13 2_Exh G" xfId="2594" xr:uid="{00000000-0005-0000-0000-0000A3070000}"/>
    <cellStyle name="20% - Accent6 13 3" xfId="305" xr:uid="{00000000-0005-0000-0000-0000A4070000}"/>
    <cellStyle name="20% - Accent6 13 3 2" xfId="1332" xr:uid="{00000000-0005-0000-0000-0000A5070000}"/>
    <cellStyle name="20% - Accent6 13 3 2 2" xfId="4861" xr:uid="{00000000-0005-0000-0000-0000A6070000}"/>
    <cellStyle name="20% - Accent6 13 3 2 2 2" xfId="8421" xr:uid="{9CED7ACC-7386-48C0-A028-47229F4EC020}"/>
    <cellStyle name="20% - Accent6 13 3 2 3" xfId="6664" xr:uid="{78501FAF-6AB4-4177-B1E4-B3CAB15E95FA}"/>
    <cellStyle name="20% - Accent6 13 3 2_Exh G" xfId="2599" xr:uid="{00000000-0005-0000-0000-0000A7070000}"/>
    <cellStyle name="20% - Accent6 13 3 3" xfId="3982" xr:uid="{00000000-0005-0000-0000-0000A8070000}"/>
    <cellStyle name="20% - Accent6 13 3 3 2" xfId="7543" xr:uid="{27FF6CA0-3CC8-4EDF-BD37-68EC5BCFA790}"/>
    <cellStyle name="20% - Accent6 13 3 4" xfId="5785" xr:uid="{840E286E-1E42-443E-9C15-DE83E52CF03F}"/>
    <cellStyle name="20% - Accent6 13 3_Exh G" xfId="2598" xr:uid="{00000000-0005-0000-0000-0000A9070000}"/>
    <cellStyle name="20% - Accent6 13 4" xfId="1329" xr:uid="{00000000-0005-0000-0000-0000AA070000}"/>
    <cellStyle name="20% - Accent6 13 4 2" xfId="4858" xr:uid="{00000000-0005-0000-0000-0000AB070000}"/>
    <cellStyle name="20% - Accent6 13 4 2 2" xfId="8418" xr:uid="{83A8B70F-BB29-4BE9-A2DB-170D62FF86F4}"/>
    <cellStyle name="20% - Accent6 13 4 3" xfId="6661" xr:uid="{8BCC1E0A-642B-4E45-8828-CE373796CD0E}"/>
    <cellStyle name="20% - Accent6 13 4_Exh G" xfId="2600" xr:uid="{00000000-0005-0000-0000-0000AC070000}"/>
    <cellStyle name="20% - Accent6 13 5" xfId="3979" xr:uid="{00000000-0005-0000-0000-0000AD070000}"/>
    <cellStyle name="20% - Accent6 13 5 2" xfId="7540" xr:uid="{89CF7522-4658-412F-8C93-9321E6927948}"/>
    <cellStyle name="20% - Accent6 13 6" xfId="5782" xr:uid="{0EEED3F4-02FB-4C2D-B8B8-9530857172C0}"/>
    <cellStyle name="20% - Accent6 13_Exh G" xfId="2593" xr:uid="{00000000-0005-0000-0000-0000AE070000}"/>
    <cellStyle name="20% - Accent6 14" xfId="306" xr:uid="{00000000-0005-0000-0000-0000AF070000}"/>
    <cellStyle name="20% - Accent6 14 2" xfId="307" xr:uid="{00000000-0005-0000-0000-0000B0070000}"/>
    <cellStyle name="20% - Accent6 14 2 2" xfId="1334" xr:uid="{00000000-0005-0000-0000-0000B1070000}"/>
    <cellStyle name="20% - Accent6 14 2 2 2" xfId="4863" xr:uid="{00000000-0005-0000-0000-0000B2070000}"/>
    <cellStyle name="20% - Accent6 14 2 2 2 2" xfId="8423" xr:uid="{16DCD3DA-AB80-4AEF-B834-682EFD440D60}"/>
    <cellStyle name="20% - Accent6 14 2 2 3" xfId="6666" xr:uid="{5F56E00D-F79F-4972-ADE7-5BC8456D0B60}"/>
    <cellStyle name="20% - Accent6 14 2 2_Exh G" xfId="2603" xr:uid="{00000000-0005-0000-0000-0000B3070000}"/>
    <cellStyle name="20% - Accent6 14 2 3" xfId="3984" xr:uid="{00000000-0005-0000-0000-0000B4070000}"/>
    <cellStyle name="20% - Accent6 14 2 3 2" xfId="7545" xr:uid="{DECF793E-7EE1-4C58-8A61-3787CA0F6665}"/>
    <cellStyle name="20% - Accent6 14 2 4" xfId="5787" xr:uid="{92887023-10D3-42A7-8DF6-1100B76DC050}"/>
    <cellStyle name="20% - Accent6 14 2_Exh G" xfId="2602" xr:uid="{00000000-0005-0000-0000-0000B5070000}"/>
    <cellStyle name="20% - Accent6 14 3" xfId="1333" xr:uid="{00000000-0005-0000-0000-0000B6070000}"/>
    <cellStyle name="20% - Accent6 14 3 2" xfId="4862" xr:uid="{00000000-0005-0000-0000-0000B7070000}"/>
    <cellStyle name="20% - Accent6 14 3 2 2" xfId="8422" xr:uid="{4710BBD0-8A9E-4046-85B8-98CF57754263}"/>
    <cellStyle name="20% - Accent6 14 3 3" xfId="6665" xr:uid="{B4A42AA6-B5F7-4A57-83A8-554D87A043B2}"/>
    <cellStyle name="20% - Accent6 14 3_Exh G" xfId="2604" xr:uid="{00000000-0005-0000-0000-0000B8070000}"/>
    <cellStyle name="20% - Accent6 14 4" xfId="3983" xr:uid="{00000000-0005-0000-0000-0000B9070000}"/>
    <cellStyle name="20% - Accent6 14 4 2" xfId="7544" xr:uid="{C3E2DC7B-6D90-434A-898F-F23D6EB143EF}"/>
    <cellStyle name="20% - Accent6 14 5" xfId="5786" xr:uid="{0ECFA785-39CB-4307-B33B-24C204DECDE2}"/>
    <cellStyle name="20% - Accent6 14_Exh G" xfId="2601" xr:uid="{00000000-0005-0000-0000-0000BA070000}"/>
    <cellStyle name="20% - Accent6 15" xfId="308" xr:uid="{00000000-0005-0000-0000-0000BB070000}"/>
    <cellStyle name="20% - Accent6 15 2" xfId="1335" xr:uid="{00000000-0005-0000-0000-0000BC070000}"/>
    <cellStyle name="20% - Accent6 15 2 2" xfId="4864" xr:uid="{00000000-0005-0000-0000-0000BD070000}"/>
    <cellStyle name="20% - Accent6 15 2 2 2" xfId="8424" xr:uid="{93EDF9C8-2A2D-4B7C-B538-52B476FA9B5C}"/>
    <cellStyle name="20% - Accent6 15 2 3" xfId="6667" xr:uid="{9FE4F6F6-3758-4F02-9420-A7E8DB48147B}"/>
    <cellStyle name="20% - Accent6 15 2_Exh G" xfId="2606" xr:uid="{00000000-0005-0000-0000-0000BE070000}"/>
    <cellStyle name="20% - Accent6 15 3" xfId="3985" xr:uid="{00000000-0005-0000-0000-0000BF070000}"/>
    <cellStyle name="20% - Accent6 15 3 2" xfId="7546" xr:uid="{A8F4881B-933A-4E1A-802C-278CE8B91F77}"/>
    <cellStyle name="20% - Accent6 15 4" xfId="5788" xr:uid="{7E52D53A-6302-44B8-99F3-C1BC5AD75C17}"/>
    <cellStyle name="20% - Accent6 15_Exh G" xfId="2605" xr:uid="{00000000-0005-0000-0000-0000C0070000}"/>
    <cellStyle name="20% - Accent6 16" xfId="858" xr:uid="{00000000-0005-0000-0000-0000C1070000}"/>
    <cellStyle name="20% - Accent6 16 2" xfId="1796" xr:uid="{00000000-0005-0000-0000-0000C2070000}"/>
    <cellStyle name="20% - Accent6 16 2 2" xfId="5316" xr:uid="{00000000-0005-0000-0000-0000C3070000}"/>
    <cellStyle name="20% - Accent6 16 2 2 2" xfId="8876" xr:uid="{299E6CD5-5E33-4EFF-94A1-EC7351EBCC21}"/>
    <cellStyle name="20% - Accent6 16 2 3" xfId="7119" xr:uid="{6AFBCEE8-8CDA-44A8-904A-CCD4F69A86FE}"/>
    <cellStyle name="20% - Accent6 16 2_Exh G" xfId="2608" xr:uid="{00000000-0005-0000-0000-0000C4070000}"/>
    <cellStyle name="20% - Accent6 16 3" xfId="4437" xr:uid="{00000000-0005-0000-0000-0000C5070000}"/>
    <cellStyle name="20% - Accent6 16 3 2" xfId="7998" xr:uid="{8CF93032-EED6-4393-8241-5058968CAEBD}"/>
    <cellStyle name="20% - Accent6 16 4" xfId="6241" xr:uid="{B156B60E-5CB4-42B4-BB77-148602245BB2}"/>
    <cellStyle name="20% - Accent6 16_Exh G" xfId="2607" xr:uid="{00000000-0005-0000-0000-0000C6070000}"/>
    <cellStyle name="20% - Accent6 2" xfId="309" xr:uid="{00000000-0005-0000-0000-0000C7070000}"/>
    <cellStyle name="20% - Accent6 2 2" xfId="310" xr:uid="{00000000-0005-0000-0000-0000C8070000}"/>
    <cellStyle name="20% - Accent6 2 2 2" xfId="311" xr:uid="{00000000-0005-0000-0000-0000C9070000}"/>
    <cellStyle name="20% - Accent6 2 2 2 2" xfId="1338" xr:uid="{00000000-0005-0000-0000-0000CA070000}"/>
    <cellStyle name="20% - Accent6 2 2 2 2 2" xfId="4867" xr:uid="{00000000-0005-0000-0000-0000CB070000}"/>
    <cellStyle name="20% - Accent6 2 2 2 2 2 2" xfId="8427" xr:uid="{A6541202-313C-4DC9-95AC-B3701D6F3A27}"/>
    <cellStyle name="20% - Accent6 2 2 2 2 3" xfId="6670" xr:uid="{44F78431-B91F-42C6-BB63-8CCC205E2FF0}"/>
    <cellStyle name="20% - Accent6 2 2 2 2_Exh G" xfId="2612" xr:uid="{00000000-0005-0000-0000-0000CC070000}"/>
    <cellStyle name="20% - Accent6 2 2 2 3" xfId="3988" xr:uid="{00000000-0005-0000-0000-0000CD070000}"/>
    <cellStyle name="20% - Accent6 2 2 2 3 2" xfId="7549" xr:uid="{BFD604C3-5CF4-486B-9CA5-833356845BC6}"/>
    <cellStyle name="20% - Accent6 2 2 2 4" xfId="5791" xr:uid="{931FBFEC-B9A8-4864-9B2A-24EE76E1AEFF}"/>
    <cellStyle name="20% - Accent6 2 2 2_Exh G" xfId="2611" xr:uid="{00000000-0005-0000-0000-0000CE070000}"/>
    <cellStyle name="20% - Accent6 2 2 3" xfId="934" xr:uid="{00000000-0005-0000-0000-0000CF070000}"/>
    <cellStyle name="20% - Accent6 2 2 3 2" xfId="1859" xr:uid="{00000000-0005-0000-0000-0000D0070000}"/>
    <cellStyle name="20% - Accent6 2 2 3 2 2" xfId="5376" xr:uid="{00000000-0005-0000-0000-0000D1070000}"/>
    <cellStyle name="20% - Accent6 2 2 3 2 2 2" xfId="8936" xr:uid="{18AF5E0C-BBE6-42C0-A4A5-A962FC94FAC9}"/>
    <cellStyle name="20% - Accent6 2 2 3 2 3" xfId="7179" xr:uid="{8E77D710-002C-497D-B253-C405DB0E2B01}"/>
    <cellStyle name="20% - Accent6 2 2 3 2_Exh G" xfId="2614" xr:uid="{00000000-0005-0000-0000-0000D2070000}"/>
    <cellStyle name="20% - Accent6 2 2 3 3" xfId="4497" xr:uid="{00000000-0005-0000-0000-0000D3070000}"/>
    <cellStyle name="20% - Accent6 2 2 3 3 2" xfId="8058" xr:uid="{C633A6FD-F76E-4EEE-981A-CF5A1E5945A1}"/>
    <cellStyle name="20% - Accent6 2 2 3 4" xfId="6301" xr:uid="{821D51E0-049E-40AC-B0BC-D2F9D5691278}"/>
    <cellStyle name="20% - Accent6 2 2 3_Exh G" xfId="2613" xr:uid="{00000000-0005-0000-0000-0000D4070000}"/>
    <cellStyle name="20% - Accent6 2 2 4" xfId="1337" xr:uid="{00000000-0005-0000-0000-0000D5070000}"/>
    <cellStyle name="20% - Accent6 2 2 4 2" xfId="4866" xr:uid="{00000000-0005-0000-0000-0000D6070000}"/>
    <cellStyle name="20% - Accent6 2 2 4 2 2" xfId="8426" xr:uid="{4EC2B299-C6C1-4CA2-9B43-56F9FC083809}"/>
    <cellStyle name="20% - Accent6 2 2 4 3" xfId="6669" xr:uid="{46086E60-5A13-4AE3-A0EF-CD50384CB3FD}"/>
    <cellStyle name="20% - Accent6 2 2 4_Exh G" xfId="2615" xr:uid="{00000000-0005-0000-0000-0000D7070000}"/>
    <cellStyle name="20% - Accent6 2 2 5" xfId="3987" xr:uid="{00000000-0005-0000-0000-0000D8070000}"/>
    <cellStyle name="20% - Accent6 2 2 5 2" xfId="7548" xr:uid="{B5859357-7654-40ED-BBC7-80F56CE479E4}"/>
    <cellStyle name="20% - Accent6 2 2 6" xfId="5790" xr:uid="{FD852FC1-6811-4C87-86D1-455EBB4A5233}"/>
    <cellStyle name="20% - Accent6 2 2_Exh G" xfId="2610" xr:uid="{00000000-0005-0000-0000-0000D9070000}"/>
    <cellStyle name="20% - Accent6 2 3" xfId="312" xr:uid="{00000000-0005-0000-0000-0000DA070000}"/>
    <cellStyle name="20% - Accent6 2 3 2" xfId="1339" xr:uid="{00000000-0005-0000-0000-0000DB070000}"/>
    <cellStyle name="20% - Accent6 2 3 2 2" xfId="4868" xr:uid="{00000000-0005-0000-0000-0000DC070000}"/>
    <cellStyle name="20% - Accent6 2 3 2 2 2" xfId="8428" xr:uid="{2C8C9440-7F26-4F65-8C96-893C30F18C56}"/>
    <cellStyle name="20% - Accent6 2 3 2 3" xfId="6671" xr:uid="{0D6BE37B-90E2-4A04-B1C9-0FB31CBEA0C2}"/>
    <cellStyle name="20% - Accent6 2 3 2_Exh G" xfId="2617" xr:uid="{00000000-0005-0000-0000-0000DD070000}"/>
    <cellStyle name="20% - Accent6 2 3 3" xfId="3989" xr:uid="{00000000-0005-0000-0000-0000DE070000}"/>
    <cellStyle name="20% - Accent6 2 3 3 2" xfId="7550" xr:uid="{D5CAFE22-F480-4E8A-A6AB-BDD4651325F9}"/>
    <cellStyle name="20% - Accent6 2 3 4" xfId="5792" xr:uid="{4B327CD2-04D0-4D6D-AFF0-58DE0FBC59A4}"/>
    <cellStyle name="20% - Accent6 2 3_Exh G" xfId="2616" xr:uid="{00000000-0005-0000-0000-0000DF070000}"/>
    <cellStyle name="20% - Accent6 2 4" xfId="933" xr:uid="{00000000-0005-0000-0000-0000E0070000}"/>
    <cellStyle name="20% - Accent6 2 4 2" xfId="1858" xr:uid="{00000000-0005-0000-0000-0000E1070000}"/>
    <cellStyle name="20% - Accent6 2 4 2 2" xfId="5375" xr:uid="{00000000-0005-0000-0000-0000E2070000}"/>
    <cellStyle name="20% - Accent6 2 4 2 2 2" xfId="8935" xr:uid="{D3DC8135-4101-4C42-A46E-1FE5093FCC6E}"/>
    <cellStyle name="20% - Accent6 2 4 2 3" xfId="7178" xr:uid="{79F747B4-C939-488A-852B-BC19A7146DE3}"/>
    <cellStyle name="20% - Accent6 2 4 2_Exh G" xfId="2619" xr:uid="{00000000-0005-0000-0000-0000E3070000}"/>
    <cellStyle name="20% - Accent6 2 4 3" xfId="4496" xr:uid="{00000000-0005-0000-0000-0000E4070000}"/>
    <cellStyle name="20% - Accent6 2 4 3 2" xfId="8057" xr:uid="{678686D1-3689-4BE6-AC85-801BD0582EB8}"/>
    <cellStyle name="20% - Accent6 2 4 4" xfId="6300" xr:uid="{962014DE-C9A5-4268-B4E7-D19C63C06BA1}"/>
    <cellStyle name="20% - Accent6 2 4_Exh G" xfId="2618" xr:uid="{00000000-0005-0000-0000-0000E5070000}"/>
    <cellStyle name="20% - Accent6 2 5" xfId="1336" xr:uid="{00000000-0005-0000-0000-0000E6070000}"/>
    <cellStyle name="20% - Accent6 2 5 2" xfId="4865" xr:uid="{00000000-0005-0000-0000-0000E7070000}"/>
    <cellStyle name="20% - Accent6 2 5 2 2" xfId="8425" xr:uid="{07B544BA-6543-444C-BB8F-BE60BFE4E8F9}"/>
    <cellStyle name="20% - Accent6 2 5 3" xfId="6668" xr:uid="{C889DA9C-C8C2-4A8C-B3AF-165C1B3CBB47}"/>
    <cellStyle name="20% - Accent6 2 5_Exh G" xfId="2620" xr:uid="{00000000-0005-0000-0000-0000E8070000}"/>
    <cellStyle name="20% - Accent6 2 6" xfId="3986" xr:uid="{00000000-0005-0000-0000-0000E9070000}"/>
    <cellStyle name="20% - Accent6 2 6 2" xfId="7547" xr:uid="{AE558B42-F697-40BA-840B-B282B9A936F1}"/>
    <cellStyle name="20% - Accent6 2 7" xfId="5789" xr:uid="{2590FFD4-6BC3-4B76-862B-2B21EDB6ADB3}"/>
    <cellStyle name="20% - Accent6 2_Exh G" xfId="2609" xr:uid="{00000000-0005-0000-0000-0000EA070000}"/>
    <cellStyle name="20% - Accent6 3" xfId="313" xr:uid="{00000000-0005-0000-0000-0000EB070000}"/>
    <cellStyle name="20% - Accent6 3 2" xfId="314" xr:uid="{00000000-0005-0000-0000-0000EC070000}"/>
    <cellStyle name="20% - Accent6 3 2 2" xfId="315" xr:uid="{00000000-0005-0000-0000-0000ED070000}"/>
    <cellStyle name="20% - Accent6 3 2 2 2" xfId="1342" xr:uid="{00000000-0005-0000-0000-0000EE070000}"/>
    <cellStyle name="20% - Accent6 3 2 2 2 2" xfId="4871" xr:uid="{00000000-0005-0000-0000-0000EF070000}"/>
    <cellStyle name="20% - Accent6 3 2 2 2 2 2" xfId="8431" xr:uid="{476A7047-5CA1-4BDA-8888-E825F9431966}"/>
    <cellStyle name="20% - Accent6 3 2 2 2 3" xfId="6674" xr:uid="{F3121851-C9AD-4386-8BBE-A46D2302C9CB}"/>
    <cellStyle name="20% - Accent6 3 2 2 2_Exh G" xfId="2624" xr:uid="{00000000-0005-0000-0000-0000F0070000}"/>
    <cellStyle name="20% - Accent6 3 2 2 3" xfId="3992" xr:uid="{00000000-0005-0000-0000-0000F1070000}"/>
    <cellStyle name="20% - Accent6 3 2 2 3 2" xfId="7553" xr:uid="{B95B50E5-6583-45C2-AADD-E9BA576DC708}"/>
    <cellStyle name="20% - Accent6 3 2 2 4" xfId="5795" xr:uid="{47AB8314-E4CF-4B0C-838D-3F229818FDC5}"/>
    <cellStyle name="20% - Accent6 3 2 2_Exh G" xfId="2623" xr:uid="{00000000-0005-0000-0000-0000F2070000}"/>
    <cellStyle name="20% - Accent6 3 2 3" xfId="936" xr:uid="{00000000-0005-0000-0000-0000F3070000}"/>
    <cellStyle name="20% - Accent6 3 2 3 2" xfId="1861" xr:uid="{00000000-0005-0000-0000-0000F4070000}"/>
    <cellStyle name="20% - Accent6 3 2 3 2 2" xfId="5378" xr:uid="{00000000-0005-0000-0000-0000F5070000}"/>
    <cellStyle name="20% - Accent6 3 2 3 2 2 2" xfId="8938" xr:uid="{FD5BBA4C-1935-4D13-9C33-333A07F0EC05}"/>
    <cellStyle name="20% - Accent6 3 2 3 2 3" xfId="7181" xr:uid="{F64F5D0A-416F-4AE0-A88B-3FA1E57552D3}"/>
    <cellStyle name="20% - Accent6 3 2 3 2_Exh G" xfId="2626" xr:uid="{00000000-0005-0000-0000-0000F6070000}"/>
    <cellStyle name="20% - Accent6 3 2 3 3" xfId="4499" xr:uid="{00000000-0005-0000-0000-0000F7070000}"/>
    <cellStyle name="20% - Accent6 3 2 3 3 2" xfId="8060" xr:uid="{4ED38638-2A02-4994-AB61-2996B1572E32}"/>
    <cellStyle name="20% - Accent6 3 2 3 4" xfId="6303" xr:uid="{03075E32-23E8-46DC-8D31-D8D11C8E5417}"/>
    <cellStyle name="20% - Accent6 3 2 3_Exh G" xfId="2625" xr:uid="{00000000-0005-0000-0000-0000F8070000}"/>
    <cellStyle name="20% - Accent6 3 2 4" xfId="1341" xr:uid="{00000000-0005-0000-0000-0000F9070000}"/>
    <cellStyle name="20% - Accent6 3 2 4 2" xfId="4870" xr:uid="{00000000-0005-0000-0000-0000FA070000}"/>
    <cellStyle name="20% - Accent6 3 2 4 2 2" xfId="8430" xr:uid="{E7AC9C56-A150-4EF5-BE6E-AFC7047559B7}"/>
    <cellStyle name="20% - Accent6 3 2 4 3" xfId="6673" xr:uid="{7DCA018C-E3E7-4AB6-863C-08DBC1CD9893}"/>
    <cellStyle name="20% - Accent6 3 2 4_Exh G" xfId="2627" xr:uid="{00000000-0005-0000-0000-0000FB070000}"/>
    <cellStyle name="20% - Accent6 3 2 5" xfId="3991" xr:uid="{00000000-0005-0000-0000-0000FC070000}"/>
    <cellStyle name="20% - Accent6 3 2 5 2" xfId="7552" xr:uid="{14CF51E1-4B66-4B87-B3C4-FD8B21C54746}"/>
    <cellStyle name="20% - Accent6 3 2 6" xfId="5794" xr:uid="{EE993180-D810-4200-8B7B-58FCB9198FF9}"/>
    <cellStyle name="20% - Accent6 3 2_Exh G" xfId="2622" xr:uid="{00000000-0005-0000-0000-0000FD070000}"/>
    <cellStyle name="20% - Accent6 3 3" xfId="316" xr:uid="{00000000-0005-0000-0000-0000FE070000}"/>
    <cellStyle name="20% - Accent6 3 3 2" xfId="1343" xr:uid="{00000000-0005-0000-0000-0000FF070000}"/>
    <cellStyle name="20% - Accent6 3 3 2 2" xfId="4872" xr:uid="{00000000-0005-0000-0000-000000080000}"/>
    <cellStyle name="20% - Accent6 3 3 2 2 2" xfId="8432" xr:uid="{1E3210C6-87C5-42F9-BD0F-D0C42D292550}"/>
    <cellStyle name="20% - Accent6 3 3 2 3" xfId="6675" xr:uid="{4911B910-16AD-48EB-8855-F36B95C3142E}"/>
    <cellStyle name="20% - Accent6 3 3 2_Exh G" xfId="2629" xr:uid="{00000000-0005-0000-0000-000001080000}"/>
    <cellStyle name="20% - Accent6 3 3 3" xfId="3993" xr:uid="{00000000-0005-0000-0000-000002080000}"/>
    <cellStyle name="20% - Accent6 3 3 3 2" xfId="7554" xr:uid="{24F554F2-AFBF-4317-9D9E-101FB7A877DF}"/>
    <cellStyle name="20% - Accent6 3 3 4" xfId="5796" xr:uid="{BCE93FC1-1869-4952-9ED6-AA26A2DB112A}"/>
    <cellStyle name="20% - Accent6 3 3_Exh G" xfId="2628" xr:uid="{00000000-0005-0000-0000-000003080000}"/>
    <cellStyle name="20% - Accent6 3 4" xfId="935" xr:uid="{00000000-0005-0000-0000-000004080000}"/>
    <cellStyle name="20% - Accent6 3 4 2" xfId="1860" xr:uid="{00000000-0005-0000-0000-000005080000}"/>
    <cellStyle name="20% - Accent6 3 4 2 2" xfId="5377" xr:uid="{00000000-0005-0000-0000-000006080000}"/>
    <cellStyle name="20% - Accent6 3 4 2 2 2" xfId="8937" xr:uid="{8D706205-CC7B-47D1-9C36-FB7237A704D2}"/>
    <cellStyle name="20% - Accent6 3 4 2 3" xfId="7180" xr:uid="{F479E3B5-BC84-445D-9BDE-60A53E41064A}"/>
    <cellStyle name="20% - Accent6 3 4 2_Exh G" xfId="2631" xr:uid="{00000000-0005-0000-0000-000007080000}"/>
    <cellStyle name="20% - Accent6 3 4 3" xfId="4498" xr:uid="{00000000-0005-0000-0000-000008080000}"/>
    <cellStyle name="20% - Accent6 3 4 3 2" xfId="8059" xr:uid="{B796155F-A11F-441E-91E6-0D68CD2C7818}"/>
    <cellStyle name="20% - Accent6 3 4 4" xfId="6302" xr:uid="{AF342030-31F4-4350-AD4F-52BDEC70B1D1}"/>
    <cellStyle name="20% - Accent6 3 4_Exh G" xfId="2630" xr:uid="{00000000-0005-0000-0000-000009080000}"/>
    <cellStyle name="20% - Accent6 3 5" xfId="1340" xr:uid="{00000000-0005-0000-0000-00000A080000}"/>
    <cellStyle name="20% - Accent6 3 5 2" xfId="4869" xr:uid="{00000000-0005-0000-0000-00000B080000}"/>
    <cellStyle name="20% - Accent6 3 5 2 2" xfId="8429" xr:uid="{0EB718D7-EE38-4554-95D2-2EB6153F0317}"/>
    <cellStyle name="20% - Accent6 3 5 3" xfId="6672" xr:uid="{48C83BA0-EB6D-4E01-B2FA-D51E35E2655C}"/>
    <cellStyle name="20% - Accent6 3 5_Exh G" xfId="2632" xr:uid="{00000000-0005-0000-0000-00000C080000}"/>
    <cellStyle name="20% - Accent6 3 6" xfId="3990" xr:uid="{00000000-0005-0000-0000-00000D080000}"/>
    <cellStyle name="20% - Accent6 3 6 2" xfId="7551" xr:uid="{E67EC709-C0DE-4639-8A37-E305DD2B64A0}"/>
    <cellStyle name="20% - Accent6 3 7" xfId="5793" xr:uid="{DC234632-32CF-4E29-B625-AD21E12428BF}"/>
    <cellStyle name="20% - Accent6 3_Exh G" xfId="2621" xr:uid="{00000000-0005-0000-0000-00000E080000}"/>
    <cellStyle name="20% - Accent6 4" xfId="317" xr:uid="{00000000-0005-0000-0000-00000F080000}"/>
    <cellStyle name="20% - Accent6 4 2" xfId="318" xr:uid="{00000000-0005-0000-0000-000010080000}"/>
    <cellStyle name="20% - Accent6 4 2 2" xfId="319" xr:uid="{00000000-0005-0000-0000-000011080000}"/>
    <cellStyle name="20% - Accent6 4 2 2 2" xfId="1346" xr:uid="{00000000-0005-0000-0000-000012080000}"/>
    <cellStyle name="20% - Accent6 4 2 2 2 2" xfId="4875" xr:uid="{00000000-0005-0000-0000-000013080000}"/>
    <cellStyle name="20% - Accent6 4 2 2 2 2 2" xfId="8435" xr:uid="{7D507A97-3C72-446E-AFC4-8CA9C486D8F7}"/>
    <cellStyle name="20% - Accent6 4 2 2 2 3" xfId="6678" xr:uid="{244D5543-BC4B-4AFF-AC03-F6F27F555B94}"/>
    <cellStyle name="20% - Accent6 4 2 2 2_Exh G" xfId="2636" xr:uid="{00000000-0005-0000-0000-000014080000}"/>
    <cellStyle name="20% - Accent6 4 2 2 3" xfId="3996" xr:uid="{00000000-0005-0000-0000-000015080000}"/>
    <cellStyle name="20% - Accent6 4 2 2 3 2" xfId="7557" xr:uid="{1D049908-A794-4B1A-90B2-BC6182952FAE}"/>
    <cellStyle name="20% - Accent6 4 2 2 4" xfId="5799" xr:uid="{360B431E-EC23-4134-B522-29BF96F235F7}"/>
    <cellStyle name="20% - Accent6 4 2 2_Exh G" xfId="2635" xr:uid="{00000000-0005-0000-0000-000016080000}"/>
    <cellStyle name="20% - Accent6 4 2 3" xfId="938" xr:uid="{00000000-0005-0000-0000-000017080000}"/>
    <cellStyle name="20% - Accent6 4 2 3 2" xfId="1863" xr:uid="{00000000-0005-0000-0000-000018080000}"/>
    <cellStyle name="20% - Accent6 4 2 3 2 2" xfId="5380" xr:uid="{00000000-0005-0000-0000-000019080000}"/>
    <cellStyle name="20% - Accent6 4 2 3 2 2 2" xfId="8940" xr:uid="{5C6A4378-157C-4D6B-9C39-D7DAC96AE270}"/>
    <cellStyle name="20% - Accent6 4 2 3 2 3" xfId="7183" xr:uid="{0D473555-E70B-4779-9405-FD71E89E73A3}"/>
    <cellStyle name="20% - Accent6 4 2 3 2_Exh G" xfId="2638" xr:uid="{00000000-0005-0000-0000-00001A080000}"/>
    <cellStyle name="20% - Accent6 4 2 3 3" xfId="4501" xr:uid="{00000000-0005-0000-0000-00001B080000}"/>
    <cellStyle name="20% - Accent6 4 2 3 3 2" xfId="8062" xr:uid="{F7D93E70-80B4-4B18-B9C0-75C4CC19B140}"/>
    <cellStyle name="20% - Accent6 4 2 3 4" xfId="6305" xr:uid="{875E55A9-5C78-4739-B2DC-66BE3EA06181}"/>
    <cellStyle name="20% - Accent6 4 2 3_Exh G" xfId="2637" xr:uid="{00000000-0005-0000-0000-00001C080000}"/>
    <cellStyle name="20% - Accent6 4 2 4" xfId="1345" xr:uid="{00000000-0005-0000-0000-00001D080000}"/>
    <cellStyle name="20% - Accent6 4 2 4 2" xfId="4874" xr:uid="{00000000-0005-0000-0000-00001E080000}"/>
    <cellStyle name="20% - Accent6 4 2 4 2 2" xfId="8434" xr:uid="{E020C830-A1D2-4BC5-9CA3-575F09B68098}"/>
    <cellStyle name="20% - Accent6 4 2 4 3" xfId="6677" xr:uid="{2EB9E541-17F1-4E2D-8E95-5801400D0F26}"/>
    <cellStyle name="20% - Accent6 4 2 4_Exh G" xfId="2639" xr:uid="{00000000-0005-0000-0000-00001F080000}"/>
    <cellStyle name="20% - Accent6 4 2 5" xfId="3995" xr:uid="{00000000-0005-0000-0000-000020080000}"/>
    <cellStyle name="20% - Accent6 4 2 5 2" xfId="7556" xr:uid="{757AEC18-B44A-4CBA-AD43-CE2175D6D7A6}"/>
    <cellStyle name="20% - Accent6 4 2 6" xfId="5798" xr:uid="{3DCD0B07-4C09-406D-977F-F21188C60A63}"/>
    <cellStyle name="20% - Accent6 4 2_Exh G" xfId="2634" xr:uid="{00000000-0005-0000-0000-000021080000}"/>
    <cellStyle name="20% - Accent6 4 3" xfId="320" xr:uid="{00000000-0005-0000-0000-000022080000}"/>
    <cellStyle name="20% - Accent6 4 3 2" xfId="1347" xr:uid="{00000000-0005-0000-0000-000023080000}"/>
    <cellStyle name="20% - Accent6 4 3 2 2" xfId="4876" xr:uid="{00000000-0005-0000-0000-000024080000}"/>
    <cellStyle name="20% - Accent6 4 3 2 2 2" xfId="8436" xr:uid="{CC0CCB19-6B68-4144-A896-655FF1D8B9B1}"/>
    <cellStyle name="20% - Accent6 4 3 2 3" xfId="6679" xr:uid="{16D02A5C-0FD1-4BF5-B36F-E57F8020C16C}"/>
    <cellStyle name="20% - Accent6 4 3 2_Exh G" xfId="2641" xr:uid="{00000000-0005-0000-0000-000025080000}"/>
    <cellStyle name="20% - Accent6 4 3 3" xfId="3997" xr:uid="{00000000-0005-0000-0000-000026080000}"/>
    <cellStyle name="20% - Accent6 4 3 3 2" xfId="7558" xr:uid="{7B7AA056-5A06-46C5-9982-A3A72BBB4C9D}"/>
    <cellStyle name="20% - Accent6 4 3 4" xfId="5800" xr:uid="{442F6491-126C-4666-9E05-481631835A25}"/>
    <cellStyle name="20% - Accent6 4 3_Exh G" xfId="2640" xr:uid="{00000000-0005-0000-0000-000027080000}"/>
    <cellStyle name="20% - Accent6 4 4" xfId="937" xr:uid="{00000000-0005-0000-0000-000028080000}"/>
    <cellStyle name="20% - Accent6 4 4 2" xfId="1862" xr:uid="{00000000-0005-0000-0000-000029080000}"/>
    <cellStyle name="20% - Accent6 4 4 2 2" xfId="5379" xr:uid="{00000000-0005-0000-0000-00002A080000}"/>
    <cellStyle name="20% - Accent6 4 4 2 2 2" xfId="8939" xr:uid="{F1F235B1-3281-4742-BB75-13013229604A}"/>
    <cellStyle name="20% - Accent6 4 4 2 3" xfId="7182" xr:uid="{6CEF37DC-FD8D-4E11-B77B-EE638A74B19A}"/>
    <cellStyle name="20% - Accent6 4 4 2_Exh G" xfId="2643" xr:uid="{00000000-0005-0000-0000-00002B080000}"/>
    <cellStyle name="20% - Accent6 4 4 3" xfId="4500" xr:uid="{00000000-0005-0000-0000-00002C080000}"/>
    <cellStyle name="20% - Accent6 4 4 3 2" xfId="8061" xr:uid="{CE84795A-B75B-43C2-B256-F79A11BE16C3}"/>
    <cellStyle name="20% - Accent6 4 4 4" xfId="6304" xr:uid="{E4838ADF-5E4D-42CB-AD02-9FADE76FF089}"/>
    <cellStyle name="20% - Accent6 4 4_Exh G" xfId="2642" xr:uid="{00000000-0005-0000-0000-00002D080000}"/>
    <cellStyle name="20% - Accent6 4 5" xfId="1344" xr:uid="{00000000-0005-0000-0000-00002E080000}"/>
    <cellStyle name="20% - Accent6 4 5 2" xfId="4873" xr:uid="{00000000-0005-0000-0000-00002F080000}"/>
    <cellStyle name="20% - Accent6 4 5 2 2" xfId="8433" xr:uid="{95C1D23A-57B9-487E-AB95-E4141EC072E3}"/>
    <cellStyle name="20% - Accent6 4 5 3" xfId="6676" xr:uid="{E2BD17FE-80A5-418A-A526-C2C5E4850344}"/>
    <cellStyle name="20% - Accent6 4 5_Exh G" xfId="2644" xr:uid="{00000000-0005-0000-0000-000030080000}"/>
    <cellStyle name="20% - Accent6 4 6" xfId="3994" xr:uid="{00000000-0005-0000-0000-000031080000}"/>
    <cellStyle name="20% - Accent6 4 6 2" xfId="7555" xr:uid="{7A3E2D6F-CED8-4B2A-90EE-525B9AD134FB}"/>
    <cellStyle name="20% - Accent6 4 7" xfId="5797" xr:uid="{7B07F8F5-F810-4A0B-9FFB-7584ECA411C0}"/>
    <cellStyle name="20% - Accent6 4_Exh G" xfId="2633" xr:uid="{00000000-0005-0000-0000-000032080000}"/>
    <cellStyle name="20% - Accent6 5" xfId="321" xr:uid="{00000000-0005-0000-0000-000033080000}"/>
    <cellStyle name="20% - Accent6 5 2" xfId="322" xr:uid="{00000000-0005-0000-0000-000034080000}"/>
    <cellStyle name="20% - Accent6 5 2 2" xfId="323" xr:uid="{00000000-0005-0000-0000-000035080000}"/>
    <cellStyle name="20% - Accent6 5 2 2 2" xfId="1350" xr:uid="{00000000-0005-0000-0000-000036080000}"/>
    <cellStyle name="20% - Accent6 5 2 2 2 2" xfId="4879" xr:uid="{00000000-0005-0000-0000-000037080000}"/>
    <cellStyle name="20% - Accent6 5 2 2 2 2 2" xfId="8439" xr:uid="{BF845CCB-E149-44D8-B90E-943D096C43B7}"/>
    <cellStyle name="20% - Accent6 5 2 2 2 3" xfId="6682" xr:uid="{0E6CC245-DD4D-4AB4-9ABF-8F9828BB90DE}"/>
    <cellStyle name="20% - Accent6 5 2 2 2_Exh G" xfId="2648" xr:uid="{00000000-0005-0000-0000-000038080000}"/>
    <cellStyle name="20% - Accent6 5 2 2 3" xfId="4000" xr:uid="{00000000-0005-0000-0000-000039080000}"/>
    <cellStyle name="20% - Accent6 5 2 2 3 2" xfId="7561" xr:uid="{D6C4CC0E-8AC7-4061-A991-7D98AD71FF71}"/>
    <cellStyle name="20% - Accent6 5 2 2 4" xfId="5803" xr:uid="{50FFD8B5-910D-487F-B9B0-DE3E129267D7}"/>
    <cellStyle name="20% - Accent6 5 2 2_Exh G" xfId="2647" xr:uid="{00000000-0005-0000-0000-00003A080000}"/>
    <cellStyle name="20% - Accent6 5 2 3" xfId="1349" xr:uid="{00000000-0005-0000-0000-00003B080000}"/>
    <cellStyle name="20% - Accent6 5 2 3 2" xfId="4878" xr:uid="{00000000-0005-0000-0000-00003C080000}"/>
    <cellStyle name="20% - Accent6 5 2 3 2 2" xfId="8438" xr:uid="{26ACD6AA-08BA-453B-9EBF-5950976ECDAD}"/>
    <cellStyle name="20% - Accent6 5 2 3 3" xfId="6681" xr:uid="{050FB7E6-7BAC-42B0-AC0C-55F43595DB61}"/>
    <cellStyle name="20% - Accent6 5 2 3_Exh G" xfId="2649" xr:uid="{00000000-0005-0000-0000-00003D080000}"/>
    <cellStyle name="20% - Accent6 5 2 4" xfId="3999" xr:uid="{00000000-0005-0000-0000-00003E080000}"/>
    <cellStyle name="20% - Accent6 5 2 4 2" xfId="7560" xr:uid="{021F13D6-090C-4A78-8D38-09657E62C96F}"/>
    <cellStyle name="20% - Accent6 5 2 5" xfId="5802" xr:uid="{A9C80922-BAAE-4D02-BAA2-AEA94CEF9643}"/>
    <cellStyle name="20% - Accent6 5 2_Exh G" xfId="2646" xr:uid="{00000000-0005-0000-0000-00003F080000}"/>
    <cellStyle name="20% - Accent6 5 3" xfId="324" xr:uid="{00000000-0005-0000-0000-000040080000}"/>
    <cellStyle name="20% - Accent6 5 3 2" xfId="1351" xr:uid="{00000000-0005-0000-0000-000041080000}"/>
    <cellStyle name="20% - Accent6 5 3 2 2" xfId="4880" xr:uid="{00000000-0005-0000-0000-000042080000}"/>
    <cellStyle name="20% - Accent6 5 3 2 2 2" xfId="8440" xr:uid="{50912A21-0E15-4E34-937B-142DAB1D6FCD}"/>
    <cellStyle name="20% - Accent6 5 3 2 3" xfId="6683" xr:uid="{F4485DD8-9979-4602-865E-604D7B229586}"/>
    <cellStyle name="20% - Accent6 5 3 2_Exh G" xfId="2651" xr:uid="{00000000-0005-0000-0000-000043080000}"/>
    <cellStyle name="20% - Accent6 5 3 3" xfId="4001" xr:uid="{00000000-0005-0000-0000-000044080000}"/>
    <cellStyle name="20% - Accent6 5 3 3 2" xfId="7562" xr:uid="{10B71570-58BD-4AF5-8ED7-EDBA68B56358}"/>
    <cellStyle name="20% - Accent6 5 3 4" xfId="5804" xr:uid="{4F3D1A94-E95D-4CCB-BE8B-8357EC721DD4}"/>
    <cellStyle name="20% - Accent6 5 3_Exh G" xfId="2650" xr:uid="{00000000-0005-0000-0000-000045080000}"/>
    <cellStyle name="20% - Accent6 5 4" xfId="939" xr:uid="{00000000-0005-0000-0000-000046080000}"/>
    <cellStyle name="20% - Accent6 5 5" xfId="1348" xr:uid="{00000000-0005-0000-0000-000047080000}"/>
    <cellStyle name="20% - Accent6 5 5 2" xfId="4877" xr:uid="{00000000-0005-0000-0000-000048080000}"/>
    <cellStyle name="20% - Accent6 5 5 2 2" xfId="8437" xr:uid="{65CB0AFB-2EEE-4806-B536-CEF10AC87787}"/>
    <cellStyle name="20% - Accent6 5 5 3" xfId="6680" xr:uid="{D7BE70F9-0592-4480-940E-E68A1487AD8B}"/>
    <cellStyle name="20% - Accent6 5 5_Exh G" xfId="2652" xr:uid="{00000000-0005-0000-0000-000049080000}"/>
    <cellStyle name="20% - Accent6 5 6" xfId="3998" xr:uid="{00000000-0005-0000-0000-00004A080000}"/>
    <cellStyle name="20% - Accent6 5 6 2" xfId="7559" xr:uid="{4EED445B-8190-452B-828A-9ED091085C2E}"/>
    <cellStyle name="20% - Accent6 5 7" xfId="5801" xr:uid="{8A12F4B3-B5AF-4FDD-91C6-0C91C3960BFE}"/>
    <cellStyle name="20% - Accent6 5_Exh G" xfId="2645" xr:uid="{00000000-0005-0000-0000-00004B080000}"/>
    <cellStyle name="20% - Accent6 6" xfId="325" xr:uid="{00000000-0005-0000-0000-00004C080000}"/>
    <cellStyle name="20% - Accent6 6 2" xfId="326" xr:uid="{00000000-0005-0000-0000-00004D080000}"/>
    <cellStyle name="20% - Accent6 6 2 2" xfId="327" xr:uid="{00000000-0005-0000-0000-00004E080000}"/>
    <cellStyle name="20% - Accent6 6 2 2 2" xfId="1354" xr:uid="{00000000-0005-0000-0000-00004F080000}"/>
    <cellStyle name="20% - Accent6 6 2 2 2 2" xfId="4883" xr:uid="{00000000-0005-0000-0000-000050080000}"/>
    <cellStyle name="20% - Accent6 6 2 2 2 2 2" xfId="8443" xr:uid="{4C713878-A615-41BC-9B67-0E6E75750DF4}"/>
    <cellStyle name="20% - Accent6 6 2 2 2 3" xfId="6686" xr:uid="{DF48E105-544F-4324-9295-6159849795DE}"/>
    <cellStyle name="20% - Accent6 6 2 2 2_Exh G" xfId="2656" xr:uid="{00000000-0005-0000-0000-000051080000}"/>
    <cellStyle name="20% - Accent6 6 2 2 3" xfId="4004" xr:uid="{00000000-0005-0000-0000-000052080000}"/>
    <cellStyle name="20% - Accent6 6 2 2 3 2" xfId="7565" xr:uid="{4CE333F1-52D9-48F0-9EAC-4233433EA444}"/>
    <cellStyle name="20% - Accent6 6 2 2 4" xfId="5807" xr:uid="{8CD3624A-2180-4697-9DDF-CE3EB2725B43}"/>
    <cellStyle name="20% - Accent6 6 2 2_Exh G" xfId="2655" xr:uid="{00000000-0005-0000-0000-000053080000}"/>
    <cellStyle name="20% - Accent6 6 2 3" xfId="1353" xr:uid="{00000000-0005-0000-0000-000054080000}"/>
    <cellStyle name="20% - Accent6 6 2 3 2" xfId="4882" xr:uid="{00000000-0005-0000-0000-000055080000}"/>
    <cellStyle name="20% - Accent6 6 2 3 2 2" xfId="8442" xr:uid="{909A378C-6112-4369-9236-270822D29AF6}"/>
    <cellStyle name="20% - Accent6 6 2 3 3" xfId="6685" xr:uid="{19949DDB-53AE-44E6-A702-4662E44DA582}"/>
    <cellStyle name="20% - Accent6 6 2 3_Exh G" xfId="2657" xr:uid="{00000000-0005-0000-0000-000056080000}"/>
    <cellStyle name="20% - Accent6 6 2 4" xfId="4003" xr:uid="{00000000-0005-0000-0000-000057080000}"/>
    <cellStyle name="20% - Accent6 6 2 4 2" xfId="7564" xr:uid="{B392055D-2012-4EDB-83D1-961AC41E81FB}"/>
    <cellStyle name="20% - Accent6 6 2 5" xfId="5806" xr:uid="{E020A920-A65A-47C4-8157-E01031DE2523}"/>
    <cellStyle name="20% - Accent6 6 2_Exh G" xfId="2654" xr:uid="{00000000-0005-0000-0000-000058080000}"/>
    <cellStyle name="20% - Accent6 6 3" xfId="328" xr:uid="{00000000-0005-0000-0000-000059080000}"/>
    <cellStyle name="20% - Accent6 6 3 2" xfId="1355" xr:uid="{00000000-0005-0000-0000-00005A080000}"/>
    <cellStyle name="20% - Accent6 6 3 2 2" xfId="4884" xr:uid="{00000000-0005-0000-0000-00005B080000}"/>
    <cellStyle name="20% - Accent6 6 3 2 2 2" xfId="8444" xr:uid="{F999391D-C5F5-4763-B110-2165A50B7708}"/>
    <cellStyle name="20% - Accent6 6 3 2 3" xfId="6687" xr:uid="{51CE6C63-637D-4AC8-9C77-74F51CA33691}"/>
    <cellStyle name="20% - Accent6 6 3 2_Exh G" xfId="2659" xr:uid="{00000000-0005-0000-0000-00005C080000}"/>
    <cellStyle name="20% - Accent6 6 3 3" xfId="4005" xr:uid="{00000000-0005-0000-0000-00005D080000}"/>
    <cellStyle name="20% - Accent6 6 3 3 2" xfId="7566" xr:uid="{5D159CCA-860C-4FFD-BC5D-8557E9446311}"/>
    <cellStyle name="20% - Accent6 6 3 4" xfId="5808" xr:uid="{200D7DBD-204D-485B-8FD8-EB98C6986A95}"/>
    <cellStyle name="20% - Accent6 6 3_Exh G" xfId="2658" xr:uid="{00000000-0005-0000-0000-00005E080000}"/>
    <cellStyle name="20% - Accent6 6 4" xfId="940" xr:uid="{00000000-0005-0000-0000-00005F080000}"/>
    <cellStyle name="20% - Accent6 6 4 2" xfId="1864" xr:uid="{00000000-0005-0000-0000-000060080000}"/>
    <cellStyle name="20% - Accent6 6 4 2 2" xfId="5381" xr:uid="{00000000-0005-0000-0000-000061080000}"/>
    <cellStyle name="20% - Accent6 6 4 2 2 2" xfId="8941" xr:uid="{0CF04742-075C-45E6-81B8-F7DE8A8F4EEF}"/>
    <cellStyle name="20% - Accent6 6 4 2 3" xfId="7184" xr:uid="{3052D880-B5F9-49D4-B642-29A5FB01276B}"/>
    <cellStyle name="20% - Accent6 6 4 2_Exh G" xfId="2661" xr:uid="{00000000-0005-0000-0000-000062080000}"/>
    <cellStyle name="20% - Accent6 6 4 3" xfId="4502" xr:uid="{00000000-0005-0000-0000-000063080000}"/>
    <cellStyle name="20% - Accent6 6 4 3 2" xfId="8063" xr:uid="{431C7C10-C917-4958-9A49-F2E69159F8D2}"/>
    <cellStyle name="20% - Accent6 6 4 4" xfId="6306" xr:uid="{AB056E0D-9803-4668-BCF7-695A7BD12E39}"/>
    <cellStyle name="20% - Accent6 6 4_Exh G" xfId="2660" xr:uid="{00000000-0005-0000-0000-000064080000}"/>
    <cellStyle name="20% - Accent6 6 5" xfId="1352" xr:uid="{00000000-0005-0000-0000-000065080000}"/>
    <cellStyle name="20% - Accent6 6 5 2" xfId="4881" xr:uid="{00000000-0005-0000-0000-000066080000}"/>
    <cellStyle name="20% - Accent6 6 5 2 2" xfId="8441" xr:uid="{8F7F43DA-72F4-4C75-A89A-D20CD02437B3}"/>
    <cellStyle name="20% - Accent6 6 5 3" xfId="6684" xr:uid="{D4ED5B3F-8AD9-4DC5-9B03-D82A3C19F359}"/>
    <cellStyle name="20% - Accent6 6 5_Exh G" xfId="2662" xr:uid="{00000000-0005-0000-0000-000067080000}"/>
    <cellStyle name="20% - Accent6 6 6" xfId="4002" xr:uid="{00000000-0005-0000-0000-000068080000}"/>
    <cellStyle name="20% - Accent6 6 6 2" xfId="7563" xr:uid="{6CC2358B-1861-4F67-B330-1B8E89844E17}"/>
    <cellStyle name="20% - Accent6 6 7" xfId="5805" xr:uid="{606E9449-D2A1-4082-ACEB-3E1C32BC8CAD}"/>
    <cellStyle name="20% - Accent6 6_Exh G" xfId="2653" xr:uid="{00000000-0005-0000-0000-000069080000}"/>
    <cellStyle name="20% - Accent6 7" xfId="329" xr:uid="{00000000-0005-0000-0000-00006A080000}"/>
    <cellStyle name="20% - Accent6 7 2" xfId="330" xr:uid="{00000000-0005-0000-0000-00006B080000}"/>
    <cellStyle name="20% - Accent6 7 2 2" xfId="331" xr:uid="{00000000-0005-0000-0000-00006C080000}"/>
    <cellStyle name="20% - Accent6 7 2 2 2" xfId="1358" xr:uid="{00000000-0005-0000-0000-00006D080000}"/>
    <cellStyle name="20% - Accent6 7 2 2 2 2" xfId="4887" xr:uid="{00000000-0005-0000-0000-00006E080000}"/>
    <cellStyle name="20% - Accent6 7 2 2 2 2 2" xfId="8447" xr:uid="{AC6E7522-9A86-49C8-AD91-4DA6760E3DFF}"/>
    <cellStyle name="20% - Accent6 7 2 2 2 3" xfId="6690" xr:uid="{BE0C90EE-7CFD-46EA-8274-83746626C4D7}"/>
    <cellStyle name="20% - Accent6 7 2 2 2_Exh G" xfId="2666" xr:uid="{00000000-0005-0000-0000-00006F080000}"/>
    <cellStyle name="20% - Accent6 7 2 2 3" xfId="4008" xr:uid="{00000000-0005-0000-0000-000070080000}"/>
    <cellStyle name="20% - Accent6 7 2 2 3 2" xfId="7569" xr:uid="{41B33F22-683B-40F4-A196-F3B25050E8BE}"/>
    <cellStyle name="20% - Accent6 7 2 2 4" xfId="5811" xr:uid="{FA9996D1-41EF-4168-9A52-AB691849F2E2}"/>
    <cellStyle name="20% - Accent6 7 2 2_Exh G" xfId="2665" xr:uid="{00000000-0005-0000-0000-000071080000}"/>
    <cellStyle name="20% - Accent6 7 2 3" xfId="1357" xr:uid="{00000000-0005-0000-0000-000072080000}"/>
    <cellStyle name="20% - Accent6 7 2 3 2" xfId="4886" xr:uid="{00000000-0005-0000-0000-000073080000}"/>
    <cellStyle name="20% - Accent6 7 2 3 2 2" xfId="8446" xr:uid="{43A1B4B6-45A2-4940-8225-8F173E1DD799}"/>
    <cellStyle name="20% - Accent6 7 2 3 3" xfId="6689" xr:uid="{274C58A6-D781-4BA9-B9B2-D189DDA2C693}"/>
    <cellStyle name="20% - Accent6 7 2 3_Exh G" xfId="2667" xr:uid="{00000000-0005-0000-0000-000074080000}"/>
    <cellStyle name="20% - Accent6 7 2 4" xfId="4007" xr:uid="{00000000-0005-0000-0000-000075080000}"/>
    <cellStyle name="20% - Accent6 7 2 4 2" xfId="7568" xr:uid="{7D4D7469-1122-4BFE-B03A-B418EB7B9DEA}"/>
    <cellStyle name="20% - Accent6 7 2 5" xfId="5810" xr:uid="{7BF1154C-1CBD-4901-B8A0-DFD915306D57}"/>
    <cellStyle name="20% - Accent6 7 2_Exh G" xfId="2664" xr:uid="{00000000-0005-0000-0000-000076080000}"/>
    <cellStyle name="20% - Accent6 7 3" xfId="332" xr:uid="{00000000-0005-0000-0000-000077080000}"/>
    <cellStyle name="20% - Accent6 7 3 2" xfId="1359" xr:uid="{00000000-0005-0000-0000-000078080000}"/>
    <cellStyle name="20% - Accent6 7 3 2 2" xfId="4888" xr:uid="{00000000-0005-0000-0000-000079080000}"/>
    <cellStyle name="20% - Accent6 7 3 2 2 2" xfId="8448" xr:uid="{681CF914-8716-427B-B9AB-974E4FC0E264}"/>
    <cellStyle name="20% - Accent6 7 3 2 3" xfId="6691" xr:uid="{0F7711B6-ACF3-4189-AA96-2F537AEBE291}"/>
    <cellStyle name="20% - Accent6 7 3 2_Exh G" xfId="2669" xr:uid="{00000000-0005-0000-0000-00007A080000}"/>
    <cellStyle name="20% - Accent6 7 3 3" xfId="4009" xr:uid="{00000000-0005-0000-0000-00007B080000}"/>
    <cellStyle name="20% - Accent6 7 3 3 2" xfId="7570" xr:uid="{0A5913E1-9C16-4BD0-9EBE-A26F7E6E26C0}"/>
    <cellStyle name="20% - Accent6 7 3 4" xfId="5812" xr:uid="{5C0BCDBF-8A81-4433-8139-1470BD410C1F}"/>
    <cellStyle name="20% - Accent6 7 3_Exh G" xfId="2668" xr:uid="{00000000-0005-0000-0000-00007C080000}"/>
    <cellStyle name="20% - Accent6 7 4" xfId="941" xr:uid="{00000000-0005-0000-0000-00007D080000}"/>
    <cellStyle name="20% - Accent6 7 4 2" xfId="1865" xr:uid="{00000000-0005-0000-0000-00007E080000}"/>
    <cellStyle name="20% - Accent6 7 4 2 2" xfId="5382" xr:uid="{00000000-0005-0000-0000-00007F080000}"/>
    <cellStyle name="20% - Accent6 7 4 2 2 2" xfId="8942" xr:uid="{CCF26F0B-83E8-4BBC-98CE-68588C70D4EA}"/>
    <cellStyle name="20% - Accent6 7 4 2 3" xfId="7185" xr:uid="{9E18C27F-4407-4352-8E38-450D2FCEAA22}"/>
    <cellStyle name="20% - Accent6 7 4 2_Exh G" xfId="2671" xr:uid="{00000000-0005-0000-0000-000080080000}"/>
    <cellStyle name="20% - Accent6 7 4 3" xfId="4503" xr:uid="{00000000-0005-0000-0000-000081080000}"/>
    <cellStyle name="20% - Accent6 7 4 3 2" xfId="8064" xr:uid="{BE3528FB-75EF-4087-A93F-517016E1D43A}"/>
    <cellStyle name="20% - Accent6 7 4 4" xfId="6307" xr:uid="{44FE02F4-4A50-465E-8931-2D72853A0217}"/>
    <cellStyle name="20% - Accent6 7 4_Exh G" xfId="2670" xr:uid="{00000000-0005-0000-0000-000082080000}"/>
    <cellStyle name="20% - Accent6 7 5" xfId="1356" xr:uid="{00000000-0005-0000-0000-000083080000}"/>
    <cellStyle name="20% - Accent6 7 5 2" xfId="4885" xr:uid="{00000000-0005-0000-0000-000084080000}"/>
    <cellStyle name="20% - Accent6 7 5 2 2" xfId="8445" xr:uid="{FAE3A393-486E-4C56-B5CE-DC3E67AA4E1F}"/>
    <cellStyle name="20% - Accent6 7 5 3" xfId="6688" xr:uid="{594C57C4-DF7B-43B6-86A5-ED3F05EA0C31}"/>
    <cellStyle name="20% - Accent6 7 5_Exh G" xfId="2672" xr:uid="{00000000-0005-0000-0000-000085080000}"/>
    <cellStyle name="20% - Accent6 7 6" xfId="4006" xr:uid="{00000000-0005-0000-0000-000086080000}"/>
    <cellStyle name="20% - Accent6 7 6 2" xfId="7567" xr:uid="{25CE8B5E-EB06-4F12-AA49-42F50BA3BAFF}"/>
    <cellStyle name="20% - Accent6 7 7" xfId="5809" xr:uid="{149CE3E4-DFA6-4FED-A355-62FC81515E8C}"/>
    <cellStyle name="20% - Accent6 7_Exh G" xfId="2663" xr:uid="{00000000-0005-0000-0000-000087080000}"/>
    <cellStyle name="20% - Accent6 8" xfId="333" xr:uid="{00000000-0005-0000-0000-000088080000}"/>
    <cellStyle name="20% - Accent6 8 2" xfId="334" xr:uid="{00000000-0005-0000-0000-000089080000}"/>
    <cellStyle name="20% - Accent6 8 2 2" xfId="335" xr:uid="{00000000-0005-0000-0000-00008A080000}"/>
    <cellStyle name="20% - Accent6 8 2 2 2" xfId="1362" xr:uid="{00000000-0005-0000-0000-00008B080000}"/>
    <cellStyle name="20% - Accent6 8 2 2 2 2" xfId="4891" xr:uid="{00000000-0005-0000-0000-00008C080000}"/>
    <cellStyle name="20% - Accent6 8 2 2 2 2 2" xfId="8451" xr:uid="{0543950A-5C2C-4D39-B706-70E6939F8300}"/>
    <cellStyle name="20% - Accent6 8 2 2 2 3" xfId="6694" xr:uid="{8641D90B-0156-402A-B1FB-D5D41EF43A05}"/>
    <cellStyle name="20% - Accent6 8 2 2 2_Exh G" xfId="2676" xr:uid="{00000000-0005-0000-0000-00008D080000}"/>
    <cellStyle name="20% - Accent6 8 2 2 3" xfId="4012" xr:uid="{00000000-0005-0000-0000-00008E080000}"/>
    <cellStyle name="20% - Accent6 8 2 2 3 2" xfId="7573" xr:uid="{8AB7B678-4003-473D-B928-23DD7BD1A987}"/>
    <cellStyle name="20% - Accent6 8 2 2 4" xfId="5815" xr:uid="{87D01ECF-D227-462A-BFCD-E65E94B035CC}"/>
    <cellStyle name="20% - Accent6 8 2 2_Exh G" xfId="2675" xr:uid="{00000000-0005-0000-0000-00008F080000}"/>
    <cellStyle name="20% - Accent6 8 2 3" xfId="1361" xr:uid="{00000000-0005-0000-0000-000090080000}"/>
    <cellStyle name="20% - Accent6 8 2 3 2" xfId="4890" xr:uid="{00000000-0005-0000-0000-000091080000}"/>
    <cellStyle name="20% - Accent6 8 2 3 2 2" xfId="8450" xr:uid="{0A873B98-70F1-48BD-AAB2-7C0DCED377BB}"/>
    <cellStyle name="20% - Accent6 8 2 3 3" xfId="6693" xr:uid="{56378DEF-4D4E-425C-B132-B5D2B4A50139}"/>
    <cellStyle name="20% - Accent6 8 2 3_Exh G" xfId="2677" xr:uid="{00000000-0005-0000-0000-000092080000}"/>
    <cellStyle name="20% - Accent6 8 2 4" xfId="4011" xr:uid="{00000000-0005-0000-0000-000093080000}"/>
    <cellStyle name="20% - Accent6 8 2 4 2" xfId="7572" xr:uid="{68BA7AD7-1B2F-46F6-8FDA-5842E6597743}"/>
    <cellStyle name="20% - Accent6 8 2 5" xfId="5814" xr:uid="{E839087A-6CAE-462B-B1F1-E62B9392A784}"/>
    <cellStyle name="20% - Accent6 8 2_Exh G" xfId="2674" xr:uid="{00000000-0005-0000-0000-000094080000}"/>
    <cellStyle name="20% - Accent6 8 3" xfId="336" xr:uid="{00000000-0005-0000-0000-000095080000}"/>
    <cellStyle name="20% - Accent6 8 3 2" xfId="1363" xr:uid="{00000000-0005-0000-0000-000096080000}"/>
    <cellStyle name="20% - Accent6 8 3 2 2" xfId="4892" xr:uid="{00000000-0005-0000-0000-000097080000}"/>
    <cellStyle name="20% - Accent6 8 3 2 2 2" xfId="8452" xr:uid="{B5D667F2-7C16-4C66-A3F5-BEC05B417E96}"/>
    <cellStyle name="20% - Accent6 8 3 2 3" xfId="6695" xr:uid="{73C44966-19EA-4A64-A567-03D53ABCC928}"/>
    <cellStyle name="20% - Accent6 8 3 2_Exh G" xfId="2679" xr:uid="{00000000-0005-0000-0000-000098080000}"/>
    <cellStyle name="20% - Accent6 8 3 3" xfId="4013" xr:uid="{00000000-0005-0000-0000-000099080000}"/>
    <cellStyle name="20% - Accent6 8 3 3 2" xfId="7574" xr:uid="{13003FC4-F991-40F7-8575-F2BD748E204F}"/>
    <cellStyle name="20% - Accent6 8 3 4" xfId="5816" xr:uid="{2E7D7A4E-DE43-4B5F-8825-5681F125E63A}"/>
    <cellStyle name="20% - Accent6 8 3_Exh G" xfId="2678" xr:uid="{00000000-0005-0000-0000-00009A080000}"/>
    <cellStyle name="20% - Accent6 8 4" xfId="942" xr:uid="{00000000-0005-0000-0000-00009B080000}"/>
    <cellStyle name="20% - Accent6 8 4 2" xfId="1866" xr:uid="{00000000-0005-0000-0000-00009C080000}"/>
    <cellStyle name="20% - Accent6 8 4 2 2" xfId="5383" xr:uid="{00000000-0005-0000-0000-00009D080000}"/>
    <cellStyle name="20% - Accent6 8 4 2 2 2" xfId="8943" xr:uid="{319C64E0-99A0-44AC-8519-5B1253CE679C}"/>
    <cellStyle name="20% - Accent6 8 4 2 3" xfId="7186" xr:uid="{41CCB82D-72D6-4C73-ACD2-A4968C682126}"/>
    <cellStyle name="20% - Accent6 8 4 2_Exh G" xfId="2681" xr:uid="{00000000-0005-0000-0000-00009E080000}"/>
    <cellStyle name="20% - Accent6 8 4 3" xfId="4504" xr:uid="{00000000-0005-0000-0000-00009F080000}"/>
    <cellStyle name="20% - Accent6 8 4 3 2" xfId="8065" xr:uid="{71130B70-BEF9-4E7F-8800-DDAAE876E73D}"/>
    <cellStyle name="20% - Accent6 8 4 4" xfId="6308" xr:uid="{63E575EA-D415-4439-BC06-ABFE545E0861}"/>
    <cellStyle name="20% - Accent6 8 4_Exh G" xfId="2680" xr:uid="{00000000-0005-0000-0000-0000A0080000}"/>
    <cellStyle name="20% - Accent6 8 5" xfId="1360" xr:uid="{00000000-0005-0000-0000-0000A1080000}"/>
    <cellStyle name="20% - Accent6 8 5 2" xfId="4889" xr:uid="{00000000-0005-0000-0000-0000A2080000}"/>
    <cellStyle name="20% - Accent6 8 5 2 2" xfId="8449" xr:uid="{D7151902-6999-4A81-AADC-483EF1155ADC}"/>
    <cellStyle name="20% - Accent6 8 5 3" xfId="6692" xr:uid="{6F7DF053-CA7E-46B0-B196-BEE0B920CB81}"/>
    <cellStyle name="20% - Accent6 8 5_Exh G" xfId="2682" xr:uid="{00000000-0005-0000-0000-0000A3080000}"/>
    <cellStyle name="20% - Accent6 8 6" xfId="4010" xr:uid="{00000000-0005-0000-0000-0000A4080000}"/>
    <cellStyle name="20% - Accent6 8 6 2" xfId="7571" xr:uid="{B3D87249-7364-44CC-BB66-2374DD1517B4}"/>
    <cellStyle name="20% - Accent6 8 7" xfId="5813" xr:uid="{AF1DAAB5-9A91-4A49-A44F-D5A382D6C75C}"/>
    <cellStyle name="20% - Accent6 8_Exh G" xfId="2673" xr:uid="{00000000-0005-0000-0000-0000A5080000}"/>
    <cellStyle name="20% - Accent6 9" xfId="337" xr:uid="{00000000-0005-0000-0000-0000A6080000}"/>
    <cellStyle name="20% - Accent6 9 2" xfId="338" xr:uid="{00000000-0005-0000-0000-0000A7080000}"/>
    <cellStyle name="20% - Accent6 9 2 2" xfId="339" xr:uid="{00000000-0005-0000-0000-0000A8080000}"/>
    <cellStyle name="20% - Accent6 9 2 2 2" xfId="1366" xr:uid="{00000000-0005-0000-0000-0000A9080000}"/>
    <cellStyle name="20% - Accent6 9 2 2 2 2" xfId="4895" xr:uid="{00000000-0005-0000-0000-0000AA080000}"/>
    <cellStyle name="20% - Accent6 9 2 2 2 2 2" xfId="8455" xr:uid="{2B0759C8-7D48-4AA2-88F2-08A938AC3A78}"/>
    <cellStyle name="20% - Accent6 9 2 2 2 3" xfId="6698" xr:uid="{7C1A0133-D598-482E-8B25-3ACD593CF129}"/>
    <cellStyle name="20% - Accent6 9 2 2 2_Exh G" xfId="2686" xr:uid="{00000000-0005-0000-0000-0000AB080000}"/>
    <cellStyle name="20% - Accent6 9 2 2 3" xfId="4016" xr:uid="{00000000-0005-0000-0000-0000AC080000}"/>
    <cellStyle name="20% - Accent6 9 2 2 3 2" xfId="7577" xr:uid="{EF5BE74A-698D-48DA-8255-337303377891}"/>
    <cellStyle name="20% - Accent6 9 2 2 4" xfId="5819" xr:uid="{0FEE9007-FC0C-4252-BDD1-A3B072974948}"/>
    <cellStyle name="20% - Accent6 9 2 2_Exh G" xfId="2685" xr:uid="{00000000-0005-0000-0000-0000AD080000}"/>
    <cellStyle name="20% - Accent6 9 2 3" xfId="1365" xr:uid="{00000000-0005-0000-0000-0000AE080000}"/>
    <cellStyle name="20% - Accent6 9 2 3 2" xfId="4894" xr:uid="{00000000-0005-0000-0000-0000AF080000}"/>
    <cellStyle name="20% - Accent6 9 2 3 2 2" xfId="8454" xr:uid="{203C0414-96AB-4D4B-A8DB-9C8C1C0E673E}"/>
    <cellStyle name="20% - Accent6 9 2 3 3" xfId="6697" xr:uid="{02677F69-548B-4CDE-8DB8-C3F7500047B8}"/>
    <cellStyle name="20% - Accent6 9 2 3_Exh G" xfId="2687" xr:uid="{00000000-0005-0000-0000-0000B0080000}"/>
    <cellStyle name="20% - Accent6 9 2 4" xfId="4015" xr:uid="{00000000-0005-0000-0000-0000B1080000}"/>
    <cellStyle name="20% - Accent6 9 2 4 2" xfId="7576" xr:uid="{AC697AEA-A39B-43AA-B717-D3622CA30EC6}"/>
    <cellStyle name="20% - Accent6 9 2 5" xfId="5818" xr:uid="{EEF55B1D-8A28-4D5E-B244-123CF1C3F475}"/>
    <cellStyle name="20% - Accent6 9 2_Exh G" xfId="2684" xr:uid="{00000000-0005-0000-0000-0000B2080000}"/>
    <cellStyle name="20% - Accent6 9 3" xfId="340" xr:uid="{00000000-0005-0000-0000-0000B3080000}"/>
    <cellStyle name="20% - Accent6 9 3 2" xfId="1367" xr:uid="{00000000-0005-0000-0000-0000B4080000}"/>
    <cellStyle name="20% - Accent6 9 3 2 2" xfId="4896" xr:uid="{00000000-0005-0000-0000-0000B5080000}"/>
    <cellStyle name="20% - Accent6 9 3 2 2 2" xfId="8456" xr:uid="{AB2931A1-9FF9-42B3-B069-C8FEE1883F1D}"/>
    <cellStyle name="20% - Accent6 9 3 2 3" xfId="6699" xr:uid="{083420F6-8BD4-466B-8B5E-0D942618F6FC}"/>
    <cellStyle name="20% - Accent6 9 3 2_Exh G" xfId="2689" xr:uid="{00000000-0005-0000-0000-0000B6080000}"/>
    <cellStyle name="20% - Accent6 9 3 3" xfId="4017" xr:uid="{00000000-0005-0000-0000-0000B7080000}"/>
    <cellStyle name="20% - Accent6 9 3 3 2" xfId="7578" xr:uid="{D6E9EA04-5D86-4424-908D-34FCFB55F013}"/>
    <cellStyle name="20% - Accent6 9 3 4" xfId="5820" xr:uid="{69DF2561-9EFC-4CF6-9603-4BBE8A26BC62}"/>
    <cellStyle name="20% - Accent6 9 3_Exh G" xfId="2688" xr:uid="{00000000-0005-0000-0000-0000B8080000}"/>
    <cellStyle name="20% - Accent6 9 4" xfId="943" xr:uid="{00000000-0005-0000-0000-0000B9080000}"/>
    <cellStyle name="20% - Accent6 9 4 2" xfId="1867" xr:uid="{00000000-0005-0000-0000-0000BA080000}"/>
    <cellStyle name="20% - Accent6 9 4 2 2" xfId="5384" xr:uid="{00000000-0005-0000-0000-0000BB080000}"/>
    <cellStyle name="20% - Accent6 9 4 2 2 2" xfId="8944" xr:uid="{E9156070-CE65-4A7D-BFEC-4CDC45608287}"/>
    <cellStyle name="20% - Accent6 9 4 2 3" xfId="7187" xr:uid="{4657753F-EEA8-4AC6-A7EE-AE29DE413E65}"/>
    <cellStyle name="20% - Accent6 9 4 2_Exh G" xfId="2691" xr:uid="{00000000-0005-0000-0000-0000BC080000}"/>
    <cellStyle name="20% - Accent6 9 4 3" xfId="4505" xr:uid="{00000000-0005-0000-0000-0000BD080000}"/>
    <cellStyle name="20% - Accent6 9 4 3 2" xfId="8066" xr:uid="{D3BF34A0-AE10-476B-BC26-46573B14C06A}"/>
    <cellStyle name="20% - Accent6 9 4 4" xfId="6309" xr:uid="{99114EA4-88C5-44A6-974E-70A6D1E2EE42}"/>
    <cellStyle name="20% - Accent6 9 4_Exh G" xfId="2690" xr:uid="{00000000-0005-0000-0000-0000BE080000}"/>
    <cellStyle name="20% - Accent6 9 5" xfId="1364" xr:uid="{00000000-0005-0000-0000-0000BF080000}"/>
    <cellStyle name="20% - Accent6 9 5 2" xfId="4893" xr:uid="{00000000-0005-0000-0000-0000C0080000}"/>
    <cellStyle name="20% - Accent6 9 5 2 2" xfId="8453" xr:uid="{52965FAA-E436-4DDF-8EB2-B9145C9DB6E1}"/>
    <cellStyle name="20% - Accent6 9 5 3" xfId="6696" xr:uid="{DAFC0A54-22E7-4040-A512-0EBCD4BB92D2}"/>
    <cellStyle name="20% - Accent6 9 5_Exh G" xfId="2692" xr:uid="{00000000-0005-0000-0000-0000C1080000}"/>
    <cellStyle name="20% - Accent6 9 6" xfId="4014" xr:uid="{00000000-0005-0000-0000-0000C2080000}"/>
    <cellStyle name="20% - Accent6 9 6 2" xfId="7575" xr:uid="{8E0509CE-AFBA-4E73-8284-15732372C2F0}"/>
    <cellStyle name="20% - Accent6 9 7" xfId="5817" xr:uid="{D81679FC-6EFA-44D6-A899-D7AB6AD4EB30}"/>
    <cellStyle name="20% - Accent6 9_Exh G" xfId="2683" xr:uid="{00000000-0005-0000-0000-0000C3080000}"/>
    <cellStyle name="40% - Accent1 10" xfId="341" xr:uid="{00000000-0005-0000-0000-0000C4080000}"/>
    <cellStyle name="40% - Accent1 10 2" xfId="342" xr:uid="{00000000-0005-0000-0000-0000C5080000}"/>
    <cellStyle name="40% - Accent1 10 2 2" xfId="343" xr:uid="{00000000-0005-0000-0000-0000C6080000}"/>
    <cellStyle name="40% - Accent1 10 2 2 2" xfId="1370" xr:uid="{00000000-0005-0000-0000-0000C7080000}"/>
    <cellStyle name="40% - Accent1 10 2 2 2 2" xfId="4899" xr:uid="{00000000-0005-0000-0000-0000C8080000}"/>
    <cellStyle name="40% - Accent1 10 2 2 2 2 2" xfId="8459" xr:uid="{8B02A742-422F-4ACB-BCE9-FA447B5A8211}"/>
    <cellStyle name="40% - Accent1 10 2 2 2 3" xfId="6702" xr:uid="{F2D54B42-AD50-47F5-8761-732D38DC6BF2}"/>
    <cellStyle name="40% - Accent1 10 2 2 2_Exh G" xfId="2696" xr:uid="{00000000-0005-0000-0000-0000C9080000}"/>
    <cellStyle name="40% - Accent1 10 2 2 3" xfId="4020" xr:uid="{00000000-0005-0000-0000-0000CA080000}"/>
    <cellStyle name="40% - Accent1 10 2 2 3 2" xfId="7581" xr:uid="{53AAF443-C0CC-4570-9F39-917C3E625EEB}"/>
    <cellStyle name="40% - Accent1 10 2 2 4" xfId="5823" xr:uid="{871A5233-C05A-4E30-AD51-20FE2FC26B1E}"/>
    <cellStyle name="40% - Accent1 10 2 2_Exh G" xfId="2695" xr:uid="{00000000-0005-0000-0000-0000CB080000}"/>
    <cellStyle name="40% - Accent1 10 2 3" xfId="1369" xr:uid="{00000000-0005-0000-0000-0000CC080000}"/>
    <cellStyle name="40% - Accent1 10 2 3 2" xfId="4898" xr:uid="{00000000-0005-0000-0000-0000CD080000}"/>
    <cellStyle name="40% - Accent1 10 2 3 2 2" xfId="8458" xr:uid="{9EBE8CC5-7646-4863-9C13-227833D09A95}"/>
    <cellStyle name="40% - Accent1 10 2 3 3" xfId="6701" xr:uid="{941AA461-B793-4704-BCC4-5CC25F8B0321}"/>
    <cellStyle name="40% - Accent1 10 2 3_Exh G" xfId="2697" xr:uid="{00000000-0005-0000-0000-0000CE080000}"/>
    <cellStyle name="40% - Accent1 10 2 4" xfId="4019" xr:uid="{00000000-0005-0000-0000-0000CF080000}"/>
    <cellStyle name="40% - Accent1 10 2 4 2" xfId="7580" xr:uid="{841C1AEB-22F4-47F2-9C05-0D327FBF6AB3}"/>
    <cellStyle name="40% - Accent1 10 2 5" xfId="5822" xr:uid="{C3E22E40-93F0-48E9-BB10-EAED14DCD511}"/>
    <cellStyle name="40% - Accent1 10 2_Exh G" xfId="2694" xr:uid="{00000000-0005-0000-0000-0000D0080000}"/>
    <cellStyle name="40% - Accent1 10 3" xfId="344" xr:uid="{00000000-0005-0000-0000-0000D1080000}"/>
    <cellStyle name="40% - Accent1 10 3 2" xfId="1371" xr:uid="{00000000-0005-0000-0000-0000D2080000}"/>
    <cellStyle name="40% - Accent1 10 3 2 2" xfId="4900" xr:uid="{00000000-0005-0000-0000-0000D3080000}"/>
    <cellStyle name="40% - Accent1 10 3 2 2 2" xfId="8460" xr:uid="{67F19ABC-B433-4755-AC79-0C22D1889E4C}"/>
    <cellStyle name="40% - Accent1 10 3 2 3" xfId="6703" xr:uid="{CE32C32A-A2C7-4852-83CF-46AF8A9834DE}"/>
    <cellStyle name="40% - Accent1 10 3 2_Exh G" xfId="2699" xr:uid="{00000000-0005-0000-0000-0000D4080000}"/>
    <cellStyle name="40% - Accent1 10 3 3" xfId="4021" xr:uid="{00000000-0005-0000-0000-0000D5080000}"/>
    <cellStyle name="40% - Accent1 10 3 3 2" xfId="7582" xr:uid="{FB0BBE09-BADA-4262-A444-487D31825641}"/>
    <cellStyle name="40% - Accent1 10 3 4" xfId="5824" xr:uid="{C4F4683F-C973-4806-845B-F6073850A26B}"/>
    <cellStyle name="40% - Accent1 10 3_Exh G" xfId="2698" xr:uid="{00000000-0005-0000-0000-0000D6080000}"/>
    <cellStyle name="40% - Accent1 10 4" xfId="944" xr:uid="{00000000-0005-0000-0000-0000D7080000}"/>
    <cellStyle name="40% - Accent1 10 5" xfId="1368" xr:uid="{00000000-0005-0000-0000-0000D8080000}"/>
    <cellStyle name="40% - Accent1 10 5 2" xfId="4897" xr:uid="{00000000-0005-0000-0000-0000D9080000}"/>
    <cellStyle name="40% - Accent1 10 5 2 2" xfId="8457" xr:uid="{688F7424-A1A3-4AB1-B434-AD11F0EDFFD1}"/>
    <cellStyle name="40% - Accent1 10 5 3" xfId="6700" xr:uid="{76AD124E-28D5-451B-8324-526530C5C448}"/>
    <cellStyle name="40% - Accent1 10 5_Exh G" xfId="2700" xr:uid="{00000000-0005-0000-0000-0000DA080000}"/>
    <cellStyle name="40% - Accent1 10 6" xfId="4018" xr:uid="{00000000-0005-0000-0000-0000DB080000}"/>
    <cellStyle name="40% - Accent1 10 6 2" xfId="7579" xr:uid="{D6710721-8BAB-46A9-9C0C-54BBA5232277}"/>
    <cellStyle name="40% - Accent1 10 7" xfId="5821" xr:uid="{4F40A57C-A8D7-4B85-8EEB-A8E1B2A5F7AF}"/>
    <cellStyle name="40% - Accent1 10_Exh G" xfId="2693" xr:uid="{00000000-0005-0000-0000-0000DC080000}"/>
    <cellStyle name="40% - Accent1 11" xfId="345" xr:uid="{00000000-0005-0000-0000-0000DD080000}"/>
    <cellStyle name="40% - Accent1 11 2" xfId="346" xr:uid="{00000000-0005-0000-0000-0000DE080000}"/>
    <cellStyle name="40% - Accent1 11 2 2" xfId="347" xr:uid="{00000000-0005-0000-0000-0000DF080000}"/>
    <cellStyle name="40% - Accent1 11 2 2 2" xfId="1374" xr:uid="{00000000-0005-0000-0000-0000E0080000}"/>
    <cellStyle name="40% - Accent1 11 2 2 2 2" xfId="4903" xr:uid="{00000000-0005-0000-0000-0000E1080000}"/>
    <cellStyle name="40% - Accent1 11 2 2 2 2 2" xfId="8463" xr:uid="{9A98FA34-2906-4CBA-9B63-AF785742A865}"/>
    <cellStyle name="40% - Accent1 11 2 2 2 3" xfId="6706" xr:uid="{BDE708C9-FA40-4973-8015-AA735983B9D9}"/>
    <cellStyle name="40% - Accent1 11 2 2 2_Exh G" xfId="2704" xr:uid="{00000000-0005-0000-0000-0000E2080000}"/>
    <cellStyle name="40% - Accent1 11 2 2 3" xfId="4024" xr:uid="{00000000-0005-0000-0000-0000E3080000}"/>
    <cellStyle name="40% - Accent1 11 2 2 3 2" xfId="7585" xr:uid="{4FDEAD2E-8E4E-4F00-8687-78E9CDC08367}"/>
    <cellStyle name="40% - Accent1 11 2 2 4" xfId="5827" xr:uid="{9CE55192-0C72-436B-9A36-683D72841259}"/>
    <cellStyle name="40% - Accent1 11 2 2_Exh G" xfId="2703" xr:uid="{00000000-0005-0000-0000-0000E4080000}"/>
    <cellStyle name="40% - Accent1 11 2 3" xfId="1373" xr:uid="{00000000-0005-0000-0000-0000E5080000}"/>
    <cellStyle name="40% - Accent1 11 2 3 2" xfId="4902" xr:uid="{00000000-0005-0000-0000-0000E6080000}"/>
    <cellStyle name="40% - Accent1 11 2 3 2 2" xfId="8462" xr:uid="{F0B70E83-BC10-4EAC-A8DD-EC3184CE8C26}"/>
    <cellStyle name="40% - Accent1 11 2 3 3" xfId="6705" xr:uid="{4B4B5CB8-B403-429A-8329-0032A68F58E4}"/>
    <cellStyle name="40% - Accent1 11 2 3_Exh G" xfId="2705" xr:uid="{00000000-0005-0000-0000-0000E7080000}"/>
    <cellStyle name="40% - Accent1 11 2 4" xfId="4023" xr:uid="{00000000-0005-0000-0000-0000E8080000}"/>
    <cellStyle name="40% - Accent1 11 2 4 2" xfId="7584" xr:uid="{86BE0604-EDCB-4AB1-9476-A4324BCE96D2}"/>
    <cellStyle name="40% - Accent1 11 2 5" xfId="5826" xr:uid="{2BE27785-C40D-4C38-8429-C1DD45AF6635}"/>
    <cellStyle name="40% - Accent1 11 2_Exh G" xfId="2702" xr:uid="{00000000-0005-0000-0000-0000E9080000}"/>
    <cellStyle name="40% - Accent1 11 3" xfId="348" xr:uid="{00000000-0005-0000-0000-0000EA080000}"/>
    <cellStyle name="40% - Accent1 11 3 2" xfId="1375" xr:uid="{00000000-0005-0000-0000-0000EB080000}"/>
    <cellStyle name="40% - Accent1 11 3 2 2" xfId="4904" xr:uid="{00000000-0005-0000-0000-0000EC080000}"/>
    <cellStyle name="40% - Accent1 11 3 2 2 2" xfId="8464" xr:uid="{769E80E9-83DE-4BCB-B1E3-23305613B08D}"/>
    <cellStyle name="40% - Accent1 11 3 2 3" xfId="6707" xr:uid="{92658574-8459-4B47-B89B-0E68EDD5E0FC}"/>
    <cellStyle name="40% - Accent1 11 3 2_Exh G" xfId="2707" xr:uid="{00000000-0005-0000-0000-0000ED080000}"/>
    <cellStyle name="40% - Accent1 11 3 3" xfId="4025" xr:uid="{00000000-0005-0000-0000-0000EE080000}"/>
    <cellStyle name="40% - Accent1 11 3 3 2" xfId="7586" xr:uid="{24554447-BA22-410F-A2AD-EEA4AB2CA401}"/>
    <cellStyle name="40% - Accent1 11 3 4" xfId="5828" xr:uid="{3CB1486F-4430-411A-AF29-AB00B43440D8}"/>
    <cellStyle name="40% - Accent1 11 3_Exh G" xfId="2706" xr:uid="{00000000-0005-0000-0000-0000EF080000}"/>
    <cellStyle name="40% - Accent1 11 4" xfId="1372" xr:uid="{00000000-0005-0000-0000-0000F0080000}"/>
    <cellStyle name="40% - Accent1 11 4 2" xfId="4901" xr:uid="{00000000-0005-0000-0000-0000F1080000}"/>
    <cellStyle name="40% - Accent1 11 4 2 2" xfId="8461" xr:uid="{639A26E3-5579-4339-98CC-56F62E338908}"/>
    <cellStyle name="40% - Accent1 11 4 3" xfId="6704" xr:uid="{34C269B7-1A7E-42E0-BE36-532A4ABA33B3}"/>
    <cellStyle name="40% - Accent1 11 4_Exh G" xfId="2708" xr:uid="{00000000-0005-0000-0000-0000F2080000}"/>
    <cellStyle name="40% - Accent1 11 5" xfId="4022" xr:uid="{00000000-0005-0000-0000-0000F3080000}"/>
    <cellStyle name="40% - Accent1 11 5 2" xfId="7583" xr:uid="{144049ED-95B1-48FA-BD14-B84337D11996}"/>
    <cellStyle name="40% - Accent1 11 6" xfId="5825" xr:uid="{E9AB892D-879B-4408-B452-92B54303495A}"/>
    <cellStyle name="40% - Accent1 11_Exh G" xfId="2701" xr:uid="{00000000-0005-0000-0000-0000F4080000}"/>
    <cellStyle name="40% - Accent1 12" xfId="349" xr:uid="{00000000-0005-0000-0000-0000F5080000}"/>
    <cellStyle name="40% - Accent1 12 2" xfId="350" xr:uid="{00000000-0005-0000-0000-0000F6080000}"/>
    <cellStyle name="40% - Accent1 12 2 2" xfId="351" xr:uid="{00000000-0005-0000-0000-0000F7080000}"/>
    <cellStyle name="40% - Accent1 12 2 2 2" xfId="1378" xr:uid="{00000000-0005-0000-0000-0000F8080000}"/>
    <cellStyle name="40% - Accent1 12 2 2 2 2" xfId="4907" xr:uid="{00000000-0005-0000-0000-0000F9080000}"/>
    <cellStyle name="40% - Accent1 12 2 2 2 2 2" xfId="8467" xr:uid="{C7566241-AE08-48B3-817E-9DD6B3E0FBCD}"/>
    <cellStyle name="40% - Accent1 12 2 2 2 3" xfId="6710" xr:uid="{30738508-020F-452F-99E2-33EC726C6DA9}"/>
    <cellStyle name="40% - Accent1 12 2 2 2_Exh G" xfId="2712" xr:uid="{00000000-0005-0000-0000-0000FA080000}"/>
    <cellStyle name="40% - Accent1 12 2 2 3" xfId="4028" xr:uid="{00000000-0005-0000-0000-0000FB080000}"/>
    <cellStyle name="40% - Accent1 12 2 2 3 2" xfId="7589" xr:uid="{478C481C-9B6F-4B26-B396-0F388A837CD8}"/>
    <cellStyle name="40% - Accent1 12 2 2 4" xfId="5831" xr:uid="{7FD4C776-7EA4-4B46-A97A-DE771F74D465}"/>
    <cellStyle name="40% - Accent1 12 2 2_Exh G" xfId="2711" xr:uid="{00000000-0005-0000-0000-0000FC080000}"/>
    <cellStyle name="40% - Accent1 12 2 3" xfId="1377" xr:uid="{00000000-0005-0000-0000-0000FD080000}"/>
    <cellStyle name="40% - Accent1 12 2 3 2" xfId="4906" xr:uid="{00000000-0005-0000-0000-0000FE080000}"/>
    <cellStyle name="40% - Accent1 12 2 3 2 2" xfId="8466" xr:uid="{0EAF3ACF-F41F-4B13-AEBA-3A31FD05EE0E}"/>
    <cellStyle name="40% - Accent1 12 2 3 3" xfId="6709" xr:uid="{630FB309-A646-4F1A-8C38-6E8F42D0F225}"/>
    <cellStyle name="40% - Accent1 12 2 3_Exh G" xfId="2713" xr:uid="{00000000-0005-0000-0000-0000FF080000}"/>
    <cellStyle name="40% - Accent1 12 2 4" xfId="4027" xr:uid="{00000000-0005-0000-0000-000000090000}"/>
    <cellStyle name="40% - Accent1 12 2 4 2" xfId="7588" xr:uid="{C7AFEDC3-8C35-45DB-8B0D-5843670D44D6}"/>
    <cellStyle name="40% - Accent1 12 2 5" xfId="5830" xr:uid="{1A89EE2C-BEBF-47FF-A661-7A8B7D617E50}"/>
    <cellStyle name="40% - Accent1 12 2_Exh G" xfId="2710" xr:uid="{00000000-0005-0000-0000-000001090000}"/>
    <cellStyle name="40% - Accent1 12 3" xfId="352" xr:uid="{00000000-0005-0000-0000-000002090000}"/>
    <cellStyle name="40% - Accent1 12 3 2" xfId="1379" xr:uid="{00000000-0005-0000-0000-000003090000}"/>
    <cellStyle name="40% - Accent1 12 3 2 2" xfId="4908" xr:uid="{00000000-0005-0000-0000-000004090000}"/>
    <cellStyle name="40% - Accent1 12 3 2 2 2" xfId="8468" xr:uid="{2919B0A7-AAC4-421E-A0C5-870709CC7250}"/>
    <cellStyle name="40% - Accent1 12 3 2 3" xfId="6711" xr:uid="{8945A72B-4520-4D6A-82F2-1C19E6745ECE}"/>
    <cellStyle name="40% - Accent1 12 3 2_Exh G" xfId="2715" xr:uid="{00000000-0005-0000-0000-000005090000}"/>
    <cellStyle name="40% - Accent1 12 3 3" xfId="4029" xr:uid="{00000000-0005-0000-0000-000006090000}"/>
    <cellStyle name="40% - Accent1 12 3 3 2" xfId="7590" xr:uid="{785C60FA-6AD5-43A0-B14D-8356027A4C00}"/>
    <cellStyle name="40% - Accent1 12 3 4" xfId="5832" xr:uid="{633417FF-5CDF-4393-A9E6-AF01AE1676CD}"/>
    <cellStyle name="40% - Accent1 12 3_Exh G" xfId="2714" xr:uid="{00000000-0005-0000-0000-000007090000}"/>
    <cellStyle name="40% - Accent1 12 4" xfId="1376" xr:uid="{00000000-0005-0000-0000-000008090000}"/>
    <cellStyle name="40% - Accent1 12 4 2" xfId="4905" xr:uid="{00000000-0005-0000-0000-000009090000}"/>
    <cellStyle name="40% - Accent1 12 4 2 2" xfId="8465" xr:uid="{0FE37A6C-D973-4A3F-82DC-B2AD3F6ECD6F}"/>
    <cellStyle name="40% - Accent1 12 4 3" xfId="6708" xr:uid="{4D8252EB-499B-4D16-8690-C9B9915C8BDD}"/>
    <cellStyle name="40% - Accent1 12 4_Exh G" xfId="2716" xr:uid="{00000000-0005-0000-0000-00000A090000}"/>
    <cellStyle name="40% - Accent1 12 5" xfId="4026" xr:uid="{00000000-0005-0000-0000-00000B090000}"/>
    <cellStyle name="40% - Accent1 12 5 2" xfId="7587" xr:uid="{8234D9C8-5189-456A-BEEE-86B1A1E70C0A}"/>
    <cellStyle name="40% - Accent1 12 6" xfId="5829" xr:uid="{5C6D413E-C63E-4127-9C3C-CBFED80AC3F5}"/>
    <cellStyle name="40% - Accent1 12_Exh G" xfId="2709" xr:uid="{00000000-0005-0000-0000-00000C090000}"/>
    <cellStyle name="40% - Accent1 13" xfId="353" xr:uid="{00000000-0005-0000-0000-00000D090000}"/>
    <cellStyle name="40% - Accent1 13 2" xfId="354" xr:uid="{00000000-0005-0000-0000-00000E090000}"/>
    <cellStyle name="40% - Accent1 13 2 2" xfId="355" xr:uid="{00000000-0005-0000-0000-00000F090000}"/>
    <cellStyle name="40% - Accent1 13 2 2 2" xfId="1382" xr:uid="{00000000-0005-0000-0000-000010090000}"/>
    <cellStyle name="40% - Accent1 13 2 2 2 2" xfId="4911" xr:uid="{00000000-0005-0000-0000-000011090000}"/>
    <cellStyle name="40% - Accent1 13 2 2 2 2 2" xfId="8471" xr:uid="{30715F6E-0B90-48E8-804B-4F52CC3F6DBA}"/>
    <cellStyle name="40% - Accent1 13 2 2 2 3" xfId="6714" xr:uid="{783DD011-C052-438B-A81F-5AE309739ACB}"/>
    <cellStyle name="40% - Accent1 13 2 2 2_Exh G" xfId="2720" xr:uid="{00000000-0005-0000-0000-000012090000}"/>
    <cellStyle name="40% - Accent1 13 2 2 3" xfId="4032" xr:uid="{00000000-0005-0000-0000-000013090000}"/>
    <cellStyle name="40% - Accent1 13 2 2 3 2" xfId="7593" xr:uid="{A6F887E5-BA7B-4FAB-8A2F-16AFD130B230}"/>
    <cellStyle name="40% - Accent1 13 2 2 4" xfId="5835" xr:uid="{3CFA29E0-3C62-4C8F-8E7C-85F6D2FBE715}"/>
    <cellStyle name="40% - Accent1 13 2 2_Exh G" xfId="2719" xr:uid="{00000000-0005-0000-0000-000014090000}"/>
    <cellStyle name="40% - Accent1 13 2 3" xfId="1381" xr:uid="{00000000-0005-0000-0000-000015090000}"/>
    <cellStyle name="40% - Accent1 13 2 3 2" xfId="4910" xr:uid="{00000000-0005-0000-0000-000016090000}"/>
    <cellStyle name="40% - Accent1 13 2 3 2 2" xfId="8470" xr:uid="{710800F6-C65B-41D1-A10A-50C684896B6B}"/>
    <cellStyle name="40% - Accent1 13 2 3 3" xfId="6713" xr:uid="{FA9C33DB-197C-4A91-9395-9296B3E7CBAE}"/>
    <cellStyle name="40% - Accent1 13 2 3_Exh G" xfId="2721" xr:uid="{00000000-0005-0000-0000-000017090000}"/>
    <cellStyle name="40% - Accent1 13 2 4" xfId="4031" xr:uid="{00000000-0005-0000-0000-000018090000}"/>
    <cellStyle name="40% - Accent1 13 2 4 2" xfId="7592" xr:uid="{027C8FF9-1D35-4544-9A67-A51E65098D2A}"/>
    <cellStyle name="40% - Accent1 13 2 5" xfId="5834" xr:uid="{802C7C6E-344F-4E39-8FA8-9CA04EE00CB5}"/>
    <cellStyle name="40% - Accent1 13 2_Exh G" xfId="2718" xr:uid="{00000000-0005-0000-0000-000019090000}"/>
    <cellStyle name="40% - Accent1 13 3" xfId="356" xr:uid="{00000000-0005-0000-0000-00001A090000}"/>
    <cellStyle name="40% - Accent1 13 3 2" xfId="1383" xr:uid="{00000000-0005-0000-0000-00001B090000}"/>
    <cellStyle name="40% - Accent1 13 3 2 2" xfId="4912" xr:uid="{00000000-0005-0000-0000-00001C090000}"/>
    <cellStyle name="40% - Accent1 13 3 2 2 2" xfId="8472" xr:uid="{BDD8993C-F827-4F51-B87D-0C9F28A89480}"/>
    <cellStyle name="40% - Accent1 13 3 2 3" xfId="6715" xr:uid="{72BC87C4-317A-454D-BC10-45B327135DE7}"/>
    <cellStyle name="40% - Accent1 13 3 2_Exh G" xfId="2723" xr:uid="{00000000-0005-0000-0000-00001D090000}"/>
    <cellStyle name="40% - Accent1 13 3 3" xfId="4033" xr:uid="{00000000-0005-0000-0000-00001E090000}"/>
    <cellStyle name="40% - Accent1 13 3 3 2" xfId="7594" xr:uid="{2A39A3EE-16D2-4A21-9F79-9BC8E52AB853}"/>
    <cellStyle name="40% - Accent1 13 3 4" xfId="5836" xr:uid="{F3C4DCE6-3058-4DEF-8EB3-00E76F33C790}"/>
    <cellStyle name="40% - Accent1 13 3_Exh G" xfId="2722" xr:uid="{00000000-0005-0000-0000-00001F090000}"/>
    <cellStyle name="40% - Accent1 13 4" xfId="1380" xr:uid="{00000000-0005-0000-0000-000020090000}"/>
    <cellStyle name="40% - Accent1 13 4 2" xfId="4909" xr:uid="{00000000-0005-0000-0000-000021090000}"/>
    <cellStyle name="40% - Accent1 13 4 2 2" xfId="8469" xr:uid="{0DBBE501-FCCA-4C28-895C-83DE0FBE795F}"/>
    <cellStyle name="40% - Accent1 13 4 3" xfId="6712" xr:uid="{2838C2D0-A85D-4B25-BFD4-FCB89F021939}"/>
    <cellStyle name="40% - Accent1 13 4_Exh G" xfId="2724" xr:uid="{00000000-0005-0000-0000-000022090000}"/>
    <cellStyle name="40% - Accent1 13 5" xfId="4030" xr:uid="{00000000-0005-0000-0000-000023090000}"/>
    <cellStyle name="40% - Accent1 13 5 2" xfId="7591" xr:uid="{7E9928EB-86E0-4B34-8F24-B0A2CC8EA0A5}"/>
    <cellStyle name="40% - Accent1 13 6" xfId="5833" xr:uid="{45083F55-E338-4CED-A24E-C0077DFDBD90}"/>
    <cellStyle name="40% - Accent1 13_Exh G" xfId="2717" xr:uid="{00000000-0005-0000-0000-000024090000}"/>
    <cellStyle name="40% - Accent1 14" xfId="357" xr:uid="{00000000-0005-0000-0000-000025090000}"/>
    <cellStyle name="40% - Accent1 14 2" xfId="358" xr:uid="{00000000-0005-0000-0000-000026090000}"/>
    <cellStyle name="40% - Accent1 14 2 2" xfId="1385" xr:uid="{00000000-0005-0000-0000-000027090000}"/>
    <cellStyle name="40% - Accent1 14 2 2 2" xfId="4914" xr:uid="{00000000-0005-0000-0000-000028090000}"/>
    <cellStyle name="40% - Accent1 14 2 2 2 2" xfId="8474" xr:uid="{8E74E819-8446-4E70-9395-8485761F3EB8}"/>
    <cellStyle name="40% - Accent1 14 2 2 3" xfId="6717" xr:uid="{B82C817F-2F62-49B6-83F7-4322E294BBA2}"/>
    <cellStyle name="40% - Accent1 14 2 2_Exh G" xfId="2727" xr:uid="{00000000-0005-0000-0000-000029090000}"/>
    <cellStyle name="40% - Accent1 14 2 3" xfId="4035" xr:uid="{00000000-0005-0000-0000-00002A090000}"/>
    <cellStyle name="40% - Accent1 14 2 3 2" xfId="7596" xr:uid="{6B7ED1C6-E822-4F29-95DC-89E182FD911A}"/>
    <cellStyle name="40% - Accent1 14 2 4" xfId="5838" xr:uid="{BC99FC6A-59BD-48BA-AFFD-5AEC933F42F2}"/>
    <cellStyle name="40% - Accent1 14 2_Exh G" xfId="2726" xr:uid="{00000000-0005-0000-0000-00002B090000}"/>
    <cellStyle name="40% - Accent1 14 3" xfId="1384" xr:uid="{00000000-0005-0000-0000-00002C090000}"/>
    <cellStyle name="40% - Accent1 14 3 2" xfId="4913" xr:uid="{00000000-0005-0000-0000-00002D090000}"/>
    <cellStyle name="40% - Accent1 14 3 2 2" xfId="8473" xr:uid="{CD85DE92-9A0A-48F0-819A-F2D19AC4A852}"/>
    <cellStyle name="40% - Accent1 14 3 3" xfId="6716" xr:uid="{88FA6518-21CF-459E-95B0-7796D806A66A}"/>
    <cellStyle name="40% - Accent1 14 3_Exh G" xfId="2728" xr:uid="{00000000-0005-0000-0000-00002E090000}"/>
    <cellStyle name="40% - Accent1 14 4" xfId="4034" xr:uid="{00000000-0005-0000-0000-00002F090000}"/>
    <cellStyle name="40% - Accent1 14 4 2" xfId="7595" xr:uid="{66AEA9B6-5C2E-48BA-99CB-D452B6681D48}"/>
    <cellStyle name="40% - Accent1 14 5" xfId="5837" xr:uid="{ACAF1760-1004-4C55-929E-44450126C17C}"/>
    <cellStyle name="40% - Accent1 14_Exh G" xfId="2725" xr:uid="{00000000-0005-0000-0000-000030090000}"/>
    <cellStyle name="40% - Accent1 15" xfId="359" xr:uid="{00000000-0005-0000-0000-000031090000}"/>
    <cellStyle name="40% - Accent1 15 2" xfId="1386" xr:uid="{00000000-0005-0000-0000-000032090000}"/>
    <cellStyle name="40% - Accent1 15 2 2" xfId="4915" xr:uid="{00000000-0005-0000-0000-000033090000}"/>
    <cellStyle name="40% - Accent1 15 2 2 2" xfId="8475" xr:uid="{B5FA1BF9-D0C3-4B23-9B52-85FB11A91920}"/>
    <cellStyle name="40% - Accent1 15 2 3" xfId="6718" xr:uid="{1205CF48-829C-42C6-93A5-CAC6672F74B2}"/>
    <cellStyle name="40% - Accent1 15 2_Exh G" xfId="2730" xr:uid="{00000000-0005-0000-0000-000034090000}"/>
    <cellStyle name="40% - Accent1 15 3" xfId="4036" xr:uid="{00000000-0005-0000-0000-000035090000}"/>
    <cellStyle name="40% - Accent1 15 3 2" xfId="7597" xr:uid="{AC6140BD-CA58-40B8-B28F-C25564DCC641}"/>
    <cellStyle name="40% - Accent1 15 4" xfId="5839" xr:uid="{3BEE5951-860C-41E3-85A5-580ABF599C29}"/>
    <cellStyle name="40% - Accent1 15_Exh G" xfId="2729" xr:uid="{00000000-0005-0000-0000-000036090000}"/>
    <cellStyle name="40% - Accent1 16" xfId="859" xr:uid="{00000000-0005-0000-0000-000037090000}"/>
    <cellStyle name="40% - Accent1 16 2" xfId="1797" xr:uid="{00000000-0005-0000-0000-000038090000}"/>
    <cellStyle name="40% - Accent1 16 2 2" xfId="5317" xr:uid="{00000000-0005-0000-0000-000039090000}"/>
    <cellStyle name="40% - Accent1 16 2 2 2" xfId="8877" xr:uid="{E5A38629-25D1-4858-AD06-B773B7907CC4}"/>
    <cellStyle name="40% - Accent1 16 2 3" xfId="7120" xr:uid="{050CFA3F-CB9B-4730-9B9E-C7D7057B3225}"/>
    <cellStyle name="40% - Accent1 16 2_Exh G" xfId="2732" xr:uid="{00000000-0005-0000-0000-00003A090000}"/>
    <cellStyle name="40% - Accent1 16 3" xfId="4438" xr:uid="{00000000-0005-0000-0000-00003B090000}"/>
    <cellStyle name="40% - Accent1 16 3 2" xfId="7999" xr:uid="{CEACFF60-60EF-43E9-B934-17E1155032E6}"/>
    <cellStyle name="40% - Accent1 16 4" xfId="6242" xr:uid="{55687015-11A2-4168-87EA-B6251A496022}"/>
    <cellStyle name="40% - Accent1 16_Exh G" xfId="2731" xr:uid="{00000000-0005-0000-0000-00003C090000}"/>
    <cellStyle name="40% - Accent1 2" xfId="360" xr:uid="{00000000-0005-0000-0000-00003D090000}"/>
    <cellStyle name="40% - Accent1 2 2" xfId="361" xr:uid="{00000000-0005-0000-0000-00003E090000}"/>
    <cellStyle name="40% - Accent1 2 2 2" xfId="362" xr:uid="{00000000-0005-0000-0000-00003F090000}"/>
    <cellStyle name="40% - Accent1 2 2 2 2" xfId="1389" xr:uid="{00000000-0005-0000-0000-000040090000}"/>
    <cellStyle name="40% - Accent1 2 2 2 2 2" xfId="4918" xr:uid="{00000000-0005-0000-0000-000041090000}"/>
    <cellStyle name="40% - Accent1 2 2 2 2 2 2" xfId="8478" xr:uid="{34813D92-E6B1-41B9-A1BA-3F43AE14E63A}"/>
    <cellStyle name="40% - Accent1 2 2 2 2 3" xfId="6721" xr:uid="{CCE1D705-A7A2-4986-BF39-861147850FC4}"/>
    <cellStyle name="40% - Accent1 2 2 2 2_Exh G" xfId="2736" xr:uid="{00000000-0005-0000-0000-000042090000}"/>
    <cellStyle name="40% - Accent1 2 2 2 3" xfId="4039" xr:uid="{00000000-0005-0000-0000-000043090000}"/>
    <cellStyle name="40% - Accent1 2 2 2 3 2" xfId="7600" xr:uid="{A5C5047A-F652-4063-959F-E4D3396AA0AF}"/>
    <cellStyle name="40% - Accent1 2 2 2 4" xfId="5842" xr:uid="{D7188EB1-183E-49B4-9E83-B807BBB27A6A}"/>
    <cellStyle name="40% - Accent1 2 2 2_Exh G" xfId="2735" xr:uid="{00000000-0005-0000-0000-000044090000}"/>
    <cellStyle name="40% - Accent1 2 2 3" xfId="946" xr:uid="{00000000-0005-0000-0000-000045090000}"/>
    <cellStyle name="40% - Accent1 2 2 3 2" xfId="1869" xr:uid="{00000000-0005-0000-0000-000046090000}"/>
    <cellStyle name="40% - Accent1 2 2 3 2 2" xfId="5386" xr:uid="{00000000-0005-0000-0000-000047090000}"/>
    <cellStyle name="40% - Accent1 2 2 3 2 2 2" xfId="8946" xr:uid="{6ED8C49C-A761-4634-B932-E70A00F2B3B8}"/>
    <cellStyle name="40% - Accent1 2 2 3 2 3" xfId="7189" xr:uid="{BF37997A-E1DE-41B6-8A95-2F3A7EF96FA5}"/>
    <cellStyle name="40% - Accent1 2 2 3 2_Exh G" xfId="2738" xr:uid="{00000000-0005-0000-0000-000048090000}"/>
    <cellStyle name="40% - Accent1 2 2 3 3" xfId="4507" xr:uid="{00000000-0005-0000-0000-000049090000}"/>
    <cellStyle name="40% - Accent1 2 2 3 3 2" xfId="8068" xr:uid="{248B608A-2B76-4835-8C46-8506BB97B007}"/>
    <cellStyle name="40% - Accent1 2 2 3 4" xfId="6311" xr:uid="{4339232E-3905-4295-A623-3247736F5440}"/>
    <cellStyle name="40% - Accent1 2 2 3_Exh G" xfId="2737" xr:uid="{00000000-0005-0000-0000-00004A090000}"/>
    <cellStyle name="40% - Accent1 2 2 4" xfId="1388" xr:uid="{00000000-0005-0000-0000-00004B090000}"/>
    <cellStyle name="40% - Accent1 2 2 4 2" xfId="4917" xr:uid="{00000000-0005-0000-0000-00004C090000}"/>
    <cellStyle name="40% - Accent1 2 2 4 2 2" xfId="8477" xr:uid="{F3382284-B4C9-4FA1-B90F-42EF881119BC}"/>
    <cellStyle name="40% - Accent1 2 2 4 3" xfId="6720" xr:uid="{625A8D9C-A2E9-4692-8695-D99ED7856073}"/>
    <cellStyle name="40% - Accent1 2 2 4_Exh G" xfId="2739" xr:uid="{00000000-0005-0000-0000-00004D090000}"/>
    <cellStyle name="40% - Accent1 2 2 5" xfId="4038" xr:uid="{00000000-0005-0000-0000-00004E090000}"/>
    <cellStyle name="40% - Accent1 2 2 5 2" xfId="7599" xr:uid="{63A561B4-F8F6-4D45-8BCA-D4EED631BB94}"/>
    <cellStyle name="40% - Accent1 2 2 6" xfId="5841" xr:uid="{CF25E36C-320F-4380-BF08-BA039202A006}"/>
    <cellStyle name="40% - Accent1 2 2_Exh G" xfId="2734" xr:uid="{00000000-0005-0000-0000-00004F090000}"/>
    <cellStyle name="40% - Accent1 2 3" xfId="363" xr:uid="{00000000-0005-0000-0000-000050090000}"/>
    <cellStyle name="40% - Accent1 2 3 2" xfId="1390" xr:uid="{00000000-0005-0000-0000-000051090000}"/>
    <cellStyle name="40% - Accent1 2 3 2 2" xfId="4919" xr:uid="{00000000-0005-0000-0000-000052090000}"/>
    <cellStyle name="40% - Accent1 2 3 2 2 2" xfId="8479" xr:uid="{1FEAD695-6852-46B8-8ABB-2D646F38FCF8}"/>
    <cellStyle name="40% - Accent1 2 3 2 3" xfId="6722" xr:uid="{766C9C2F-925C-4D8F-AD3E-AAB1E151F63D}"/>
    <cellStyle name="40% - Accent1 2 3 2_Exh G" xfId="2741" xr:uid="{00000000-0005-0000-0000-000053090000}"/>
    <cellStyle name="40% - Accent1 2 3 3" xfId="4040" xr:uid="{00000000-0005-0000-0000-000054090000}"/>
    <cellStyle name="40% - Accent1 2 3 3 2" xfId="7601" xr:uid="{E67683D2-AA6B-451F-AE2C-4C98565313B5}"/>
    <cellStyle name="40% - Accent1 2 3 4" xfId="5843" xr:uid="{1D16AE62-1A99-4FF3-A924-CE9F728E6167}"/>
    <cellStyle name="40% - Accent1 2 3_Exh G" xfId="2740" xr:uid="{00000000-0005-0000-0000-000055090000}"/>
    <cellStyle name="40% - Accent1 2 4" xfId="945" xr:uid="{00000000-0005-0000-0000-000056090000}"/>
    <cellStyle name="40% - Accent1 2 4 2" xfId="1868" xr:uid="{00000000-0005-0000-0000-000057090000}"/>
    <cellStyle name="40% - Accent1 2 4 2 2" xfId="5385" xr:uid="{00000000-0005-0000-0000-000058090000}"/>
    <cellStyle name="40% - Accent1 2 4 2 2 2" xfId="8945" xr:uid="{3B8EA9DB-0A6A-45FA-A693-D7FBC250C7C0}"/>
    <cellStyle name="40% - Accent1 2 4 2 3" xfId="7188" xr:uid="{14EDE97D-89D1-4032-A2DA-7AFBB28608CD}"/>
    <cellStyle name="40% - Accent1 2 4 2_Exh G" xfId="2743" xr:uid="{00000000-0005-0000-0000-000059090000}"/>
    <cellStyle name="40% - Accent1 2 4 3" xfId="4506" xr:uid="{00000000-0005-0000-0000-00005A090000}"/>
    <cellStyle name="40% - Accent1 2 4 3 2" xfId="8067" xr:uid="{F4C9B3D1-5539-4E78-A6AF-7B3DC7981B7A}"/>
    <cellStyle name="40% - Accent1 2 4 4" xfId="6310" xr:uid="{37C744F3-5C2D-4054-9FCB-FFAC2952D64B}"/>
    <cellStyle name="40% - Accent1 2 4_Exh G" xfId="2742" xr:uid="{00000000-0005-0000-0000-00005B090000}"/>
    <cellStyle name="40% - Accent1 2 5" xfId="1387" xr:uid="{00000000-0005-0000-0000-00005C090000}"/>
    <cellStyle name="40% - Accent1 2 5 2" xfId="4916" xr:uid="{00000000-0005-0000-0000-00005D090000}"/>
    <cellStyle name="40% - Accent1 2 5 2 2" xfId="8476" xr:uid="{B86BF937-A08D-4429-9537-9B6CE1924CBD}"/>
    <cellStyle name="40% - Accent1 2 5 3" xfId="6719" xr:uid="{D774E0DB-A50B-409B-ABA3-C83BA52AC115}"/>
    <cellStyle name="40% - Accent1 2 5_Exh G" xfId="2744" xr:uid="{00000000-0005-0000-0000-00005E090000}"/>
    <cellStyle name="40% - Accent1 2 6" xfId="4037" xr:uid="{00000000-0005-0000-0000-00005F090000}"/>
    <cellStyle name="40% - Accent1 2 6 2" xfId="7598" xr:uid="{58FE8470-2965-4A94-BAB4-5165579B0806}"/>
    <cellStyle name="40% - Accent1 2 7" xfId="5840" xr:uid="{05859BF4-077C-4B78-B4FE-0E98A22B27AD}"/>
    <cellStyle name="40% - Accent1 2_Exh G" xfId="2733" xr:uid="{00000000-0005-0000-0000-000060090000}"/>
    <cellStyle name="40% - Accent1 3" xfId="364" xr:uid="{00000000-0005-0000-0000-000061090000}"/>
    <cellStyle name="40% - Accent1 3 2" xfId="365" xr:uid="{00000000-0005-0000-0000-000062090000}"/>
    <cellStyle name="40% - Accent1 3 2 2" xfId="366" xr:uid="{00000000-0005-0000-0000-000063090000}"/>
    <cellStyle name="40% - Accent1 3 2 2 2" xfId="1393" xr:uid="{00000000-0005-0000-0000-000064090000}"/>
    <cellStyle name="40% - Accent1 3 2 2 2 2" xfId="4922" xr:uid="{00000000-0005-0000-0000-000065090000}"/>
    <cellStyle name="40% - Accent1 3 2 2 2 2 2" xfId="8482" xr:uid="{1DA9AFF6-2ACE-4674-96B3-0B98E6B3027D}"/>
    <cellStyle name="40% - Accent1 3 2 2 2 3" xfId="6725" xr:uid="{D43D976A-248A-4742-91AA-C58DF7CB7657}"/>
    <cellStyle name="40% - Accent1 3 2 2 2_Exh G" xfId="2748" xr:uid="{00000000-0005-0000-0000-000066090000}"/>
    <cellStyle name="40% - Accent1 3 2 2 3" xfId="4043" xr:uid="{00000000-0005-0000-0000-000067090000}"/>
    <cellStyle name="40% - Accent1 3 2 2 3 2" xfId="7604" xr:uid="{3C78DE07-AA13-4A3A-B30F-DCF2D62544EE}"/>
    <cellStyle name="40% - Accent1 3 2 2 4" xfId="5846" xr:uid="{342A19C7-1CDF-4DFC-B89E-4980F51B77E5}"/>
    <cellStyle name="40% - Accent1 3 2 2_Exh G" xfId="2747" xr:uid="{00000000-0005-0000-0000-000068090000}"/>
    <cellStyle name="40% - Accent1 3 2 3" xfId="948" xr:uid="{00000000-0005-0000-0000-000069090000}"/>
    <cellStyle name="40% - Accent1 3 2 3 2" xfId="1871" xr:uid="{00000000-0005-0000-0000-00006A090000}"/>
    <cellStyle name="40% - Accent1 3 2 3 2 2" xfId="5388" xr:uid="{00000000-0005-0000-0000-00006B090000}"/>
    <cellStyle name="40% - Accent1 3 2 3 2 2 2" xfId="8948" xr:uid="{92379435-728C-4E42-8E4D-D458CF803CEA}"/>
    <cellStyle name="40% - Accent1 3 2 3 2 3" xfId="7191" xr:uid="{FB96D4D3-E8B6-4AAC-B90E-4ADEDC7F75ED}"/>
    <cellStyle name="40% - Accent1 3 2 3 2_Exh G" xfId="2750" xr:uid="{00000000-0005-0000-0000-00006C090000}"/>
    <cellStyle name="40% - Accent1 3 2 3 3" xfId="4509" xr:uid="{00000000-0005-0000-0000-00006D090000}"/>
    <cellStyle name="40% - Accent1 3 2 3 3 2" xfId="8070" xr:uid="{A6CFE045-1358-401A-8CB8-86EE70F6D701}"/>
    <cellStyle name="40% - Accent1 3 2 3 4" xfId="6313" xr:uid="{44384383-A1B9-47E3-8571-D6CAE9B29AB4}"/>
    <cellStyle name="40% - Accent1 3 2 3_Exh G" xfId="2749" xr:uid="{00000000-0005-0000-0000-00006E090000}"/>
    <cellStyle name="40% - Accent1 3 2 4" xfId="1392" xr:uid="{00000000-0005-0000-0000-00006F090000}"/>
    <cellStyle name="40% - Accent1 3 2 4 2" xfId="4921" xr:uid="{00000000-0005-0000-0000-000070090000}"/>
    <cellStyle name="40% - Accent1 3 2 4 2 2" xfId="8481" xr:uid="{948E46FD-8D52-4429-A174-75F1B3DF29E8}"/>
    <cellStyle name="40% - Accent1 3 2 4 3" xfId="6724" xr:uid="{9FCE6EBB-F2DA-4B05-8AD8-C1B43E3B61E2}"/>
    <cellStyle name="40% - Accent1 3 2 4_Exh G" xfId="2751" xr:uid="{00000000-0005-0000-0000-000071090000}"/>
    <cellStyle name="40% - Accent1 3 2 5" xfId="4042" xr:uid="{00000000-0005-0000-0000-000072090000}"/>
    <cellStyle name="40% - Accent1 3 2 5 2" xfId="7603" xr:uid="{F6E98A7D-5412-40E2-8625-93736BA92237}"/>
    <cellStyle name="40% - Accent1 3 2 6" xfId="5845" xr:uid="{3160E263-B2E6-434C-8EE8-E0A42FB924FD}"/>
    <cellStyle name="40% - Accent1 3 2_Exh G" xfId="2746" xr:uid="{00000000-0005-0000-0000-000073090000}"/>
    <cellStyle name="40% - Accent1 3 3" xfId="367" xr:uid="{00000000-0005-0000-0000-000074090000}"/>
    <cellStyle name="40% - Accent1 3 3 2" xfId="1394" xr:uid="{00000000-0005-0000-0000-000075090000}"/>
    <cellStyle name="40% - Accent1 3 3 2 2" xfId="4923" xr:uid="{00000000-0005-0000-0000-000076090000}"/>
    <cellStyle name="40% - Accent1 3 3 2 2 2" xfId="8483" xr:uid="{864DD162-054C-4E33-9BE3-CDB16185F8B6}"/>
    <cellStyle name="40% - Accent1 3 3 2 3" xfId="6726" xr:uid="{95A513F0-F078-47A2-8424-0CC6F586A1B2}"/>
    <cellStyle name="40% - Accent1 3 3 2_Exh G" xfId="2753" xr:uid="{00000000-0005-0000-0000-000077090000}"/>
    <cellStyle name="40% - Accent1 3 3 3" xfId="4044" xr:uid="{00000000-0005-0000-0000-000078090000}"/>
    <cellStyle name="40% - Accent1 3 3 3 2" xfId="7605" xr:uid="{AACCAFBD-D14A-4BF3-BAF5-BB591408E731}"/>
    <cellStyle name="40% - Accent1 3 3 4" xfId="5847" xr:uid="{CEC73046-8BE0-448C-9AB4-709F0E9798EA}"/>
    <cellStyle name="40% - Accent1 3 3_Exh G" xfId="2752" xr:uid="{00000000-0005-0000-0000-000079090000}"/>
    <cellStyle name="40% - Accent1 3 4" xfId="947" xr:uid="{00000000-0005-0000-0000-00007A090000}"/>
    <cellStyle name="40% - Accent1 3 4 2" xfId="1870" xr:uid="{00000000-0005-0000-0000-00007B090000}"/>
    <cellStyle name="40% - Accent1 3 4 2 2" xfId="5387" xr:uid="{00000000-0005-0000-0000-00007C090000}"/>
    <cellStyle name="40% - Accent1 3 4 2 2 2" xfId="8947" xr:uid="{9458B46A-B08E-43DE-86E6-81CDF79914E4}"/>
    <cellStyle name="40% - Accent1 3 4 2 3" xfId="7190" xr:uid="{B343B54F-8B49-42D6-B8A7-AC09E08BF748}"/>
    <cellStyle name="40% - Accent1 3 4 2_Exh G" xfId="2755" xr:uid="{00000000-0005-0000-0000-00007D090000}"/>
    <cellStyle name="40% - Accent1 3 4 3" xfId="4508" xr:uid="{00000000-0005-0000-0000-00007E090000}"/>
    <cellStyle name="40% - Accent1 3 4 3 2" xfId="8069" xr:uid="{DBFB4C74-CD0C-4CD8-B52A-C35209EABA8A}"/>
    <cellStyle name="40% - Accent1 3 4 4" xfId="6312" xr:uid="{4D640CBD-057B-46CD-880F-BFB0BACADFA0}"/>
    <cellStyle name="40% - Accent1 3 4_Exh G" xfId="2754" xr:uid="{00000000-0005-0000-0000-00007F090000}"/>
    <cellStyle name="40% - Accent1 3 5" xfId="1391" xr:uid="{00000000-0005-0000-0000-000080090000}"/>
    <cellStyle name="40% - Accent1 3 5 2" xfId="4920" xr:uid="{00000000-0005-0000-0000-000081090000}"/>
    <cellStyle name="40% - Accent1 3 5 2 2" xfId="8480" xr:uid="{CECF2D42-0744-4695-B763-DAA63A527175}"/>
    <cellStyle name="40% - Accent1 3 5 3" xfId="6723" xr:uid="{C6262BF5-4416-4A75-A6F6-3B81AE592B5A}"/>
    <cellStyle name="40% - Accent1 3 5_Exh G" xfId="2756" xr:uid="{00000000-0005-0000-0000-000082090000}"/>
    <cellStyle name="40% - Accent1 3 6" xfId="4041" xr:uid="{00000000-0005-0000-0000-000083090000}"/>
    <cellStyle name="40% - Accent1 3 6 2" xfId="7602" xr:uid="{9F1D7A65-F9BC-4BCE-95C7-C8CD3319E8AD}"/>
    <cellStyle name="40% - Accent1 3 7" xfId="5844" xr:uid="{5834D1CB-CEB3-4D1C-98AF-0D6F3CFC75AD}"/>
    <cellStyle name="40% - Accent1 3_Exh G" xfId="2745" xr:uid="{00000000-0005-0000-0000-000084090000}"/>
    <cellStyle name="40% - Accent1 4" xfId="368" xr:uid="{00000000-0005-0000-0000-000085090000}"/>
    <cellStyle name="40% - Accent1 4 2" xfId="369" xr:uid="{00000000-0005-0000-0000-000086090000}"/>
    <cellStyle name="40% - Accent1 4 2 2" xfId="370" xr:uid="{00000000-0005-0000-0000-000087090000}"/>
    <cellStyle name="40% - Accent1 4 2 2 2" xfId="1397" xr:uid="{00000000-0005-0000-0000-000088090000}"/>
    <cellStyle name="40% - Accent1 4 2 2 2 2" xfId="4926" xr:uid="{00000000-0005-0000-0000-000089090000}"/>
    <cellStyle name="40% - Accent1 4 2 2 2 2 2" xfId="8486" xr:uid="{4112161D-62D7-49CF-8A2A-E4578652CEF4}"/>
    <cellStyle name="40% - Accent1 4 2 2 2 3" xfId="6729" xr:uid="{C7D242B4-5A83-46F3-AF7A-0EB9D7E5F7AF}"/>
    <cellStyle name="40% - Accent1 4 2 2 2_Exh G" xfId="2760" xr:uid="{00000000-0005-0000-0000-00008A090000}"/>
    <cellStyle name="40% - Accent1 4 2 2 3" xfId="4047" xr:uid="{00000000-0005-0000-0000-00008B090000}"/>
    <cellStyle name="40% - Accent1 4 2 2 3 2" xfId="7608" xr:uid="{09639024-21D1-41C7-932F-A5C92ACFB0FA}"/>
    <cellStyle name="40% - Accent1 4 2 2 4" xfId="5850" xr:uid="{62EF9696-0D13-4824-8769-5771F2089077}"/>
    <cellStyle name="40% - Accent1 4 2 2_Exh G" xfId="2759" xr:uid="{00000000-0005-0000-0000-00008C090000}"/>
    <cellStyle name="40% - Accent1 4 2 3" xfId="950" xr:uid="{00000000-0005-0000-0000-00008D090000}"/>
    <cellStyle name="40% - Accent1 4 2 3 2" xfId="1873" xr:uid="{00000000-0005-0000-0000-00008E090000}"/>
    <cellStyle name="40% - Accent1 4 2 3 2 2" xfId="5390" xr:uid="{00000000-0005-0000-0000-00008F090000}"/>
    <cellStyle name="40% - Accent1 4 2 3 2 2 2" xfId="8950" xr:uid="{9979074B-9CE9-4910-BCAC-CEEFFACE63EF}"/>
    <cellStyle name="40% - Accent1 4 2 3 2 3" xfId="7193" xr:uid="{5543C4DC-1610-43A4-BE3A-3E410CEF6204}"/>
    <cellStyle name="40% - Accent1 4 2 3 2_Exh G" xfId="2762" xr:uid="{00000000-0005-0000-0000-000090090000}"/>
    <cellStyle name="40% - Accent1 4 2 3 3" xfId="4511" xr:uid="{00000000-0005-0000-0000-000091090000}"/>
    <cellStyle name="40% - Accent1 4 2 3 3 2" xfId="8072" xr:uid="{9ADB08E3-368F-430A-B403-4A7E26FD8D03}"/>
    <cellStyle name="40% - Accent1 4 2 3 4" xfId="6315" xr:uid="{DCCB5051-F80A-420F-B321-B9B7CF324A76}"/>
    <cellStyle name="40% - Accent1 4 2 3_Exh G" xfId="2761" xr:uid="{00000000-0005-0000-0000-000092090000}"/>
    <cellStyle name="40% - Accent1 4 2 4" xfId="1396" xr:uid="{00000000-0005-0000-0000-000093090000}"/>
    <cellStyle name="40% - Accent1 4 2 4 2" xfId="4925" xr:uid="{00000000-0005-0000-0000-000094090000}"/>
    <cellStyle name="40% - Accent1 4 2 4 2 2" xfId="8485" xr:uid="{7F09FE13-A546-49B3-BD25-2903A9B0AD67}"/>
    <cellStyle name="40% - Accent1 4 2 4 3" xfId="6728" xr:uid="{4300B750-6FDE-4716-82D0-D878556DCD4C}"/>
    <cellStyle name="40% - Accent1 4 2 4_Exh G" xfId="2763" xr:uid="{00000000-0005-0000-0000-000095090000}"/>
    <cellStyle name="40% - Accent1 4 2 5" xfId="4046" xr:uid="{00000000-0005-0000-0000-000096090000}"/>
    <cellStyle name="40% - Accent1 4 2 5 2" xfId="7607" xr:uid="{02A66E30-4781-4C39-98BA-ED0B8C986874}"/>
    <cellStyle name="40% - Accent1 4 2 6" xfId="5849" xr:uid="{E4CE0DB4-DB46-41CD-8A58-BF64B0B206E5}"/>
    <cellStyle name="40% - Accent1 4 2_Exh G" xfId="2758" xr:uid="{00000000-0005-0000-0000-000097090000}"/>
    <cellStyle name="40% - Accent1 4 3" xfId="371" xr:uid="{00000000-0005-0000-0000-000098090000}"/>
    <cellStyle name="40% - Accent1 4 3 2" xfId="1398" xr:uid="{00000000-0005-0000-0000-000099090000}"/>
    <cellStyle name="40% - Accent1 4 3 2 2" xfId="4927" xr:uid="{00000000-0005-0000-0000-00009A090000}"/>
    <cellStyle name="40% - Accent1 4 3 2 2 2" xfId="8487" xr:uid="{B467F85E-B373-4694-AFFA-120236D0CE6D}"/>
    <cellStyle name="40% - Accent1 4 3 2 3" xfId="6730" xr:uid="{3074F8EC-5DE6-497F-B328-8F34B7200253}"/>
    <cellStyle name="40% - Accent1 4 3 2_Exh G" xfId="2765" xr:uid="{00000000-0005-0000-0000-00009B090000}"/>
    <cellStyle name="40% - Accent1 4 3 3" xfId="4048" xr:uid="{00000000-0005-0000-0000-00009C090000}"/>
    <cellStyle name="40% - Accent1 4 3 3 2" xfId="7609" xr:uid="{BD462E84-FAA3-4F3A-970F-F430B7146313}"/>
    <cellStyle name="40% - Accent1 4 3 4" xfId="5851" xr:uid="{1650E499-3F2D-4BA7-AD14-ABD7A1517275}"/>
    <cellStyle name="40% - Accent1 4 3_Exh G" xfId="2764" xr:uid="{00000000-0005-0000-0000-00009D090000}"/>
    <cellStyle name="40% - Accent1 4 4" xfId="949" xr:uid="{00000000-0005-0000-0000-00009E090000}"/>
    <cellStyle name="40% - Accent1 4 4 2" xfId="1872" xr:uid="{00000000-0005-0000-0000-00009F090000}"/>
    <cellStyle name="40% - Accent1 4 4 2 2" xfId="5389" xr:uid="{00000000-0005-0000-0000-0000A0090000}"/>
    <cellStyle name="40% - Accent1 4 4 2 2 2" xfId="8949" xr:uid="{2A43D45C-1F57-4E13-8808-EE927D8A709C}"/>
    <cellStyle name="40% - Accent1 4 4 2 3" xfId="7192" xr:uid="{D9213DED-8B00-405B-AADA-10B583472ACD}"/>
    <cellStyle name="40% - Accent1 4 4 2_Exh G" xfId="2767" xr:uid="{00000000-0005-0000-0000-0000A1090000}"/>
    <cellStyle name="40% - Accent1 4 4 3" xfId="4510" xr:uid="{00000000-0005-0000-0000-0000A2090000}"/>
    <cellStyle name="40% - Accent1 4 4 3 2" xfId="8071" xr:uid="{AFB06325-A6C2-48CC-9400-C618371BE113}"/>
    <cellStyle name="40% - Accent1 4 4 4" xfId="6314" xr:uid="{2893E4E2-4F6D-4750-91A6-6DC039DA3144}"/>
    <cellStyle name="40% - Accent1 4 4_Exh G" xfId="2766" xr:uid="{00000000-0005-0000-0000-0000A3090000}"/>
    <cellStyle name="40% - Accent1 4 5" xfId="1395" xr:uid="{00000000-0005-0000-0000-0000A4090000}"/>
    <cellStyle name="40% - Accent1 4 5 2" xfId="4924" xr:uid="{00000000-0005-0000-0000-0000A5090000}"/>
    <cellStyle name="40% - Accent1 4 5 2 2" xfId="8484" xr:uid="{A986DCDF-6D4F-45BE-BE07-4510038FBA1E}"/>
    <cellStyle name="40% - Accent1 4 5 3" xfId="6727" xr:uid="{736CC83B-B15C-4C85-A7B9-D9EDF2A07327}"/>
    <cellStyle name="40% - Accent1 4 5_Exh G" xfId="2768" xr:uid="{00000000-0005-0000-0000-0000A6090000}"/>
    <cellStyle name="40% - Accent1 4 6" xfId="4045" xr:uid="{00000000-0005-0000-0000-0000A7090000}"/>
    <cellStyle name="40% - Accent1 4 6 2" xfId="7606" xr:uid="{7E7CECE6-8A56-48BE-949F-143414307B78}"/>
    <cellStyle name="40% - Accent1 4 7" xfId="5848" xr:uid="{6B2D772E-DCCE-4614-8490-64DE8BFB1294}"/>
    <cellStyle name="40% - Accent1 4_Exh G" xfId="2757" xr:uid="{00000000-0005-0000-0000-0000A8090000}"/>
    <cellStyle name="40% - Accent1 5" xfId="372" xr:uid="{00000000-0005-0000-0000-0000A9090000}"/>
    <cellStyle name="40% - Accent1 5 2" xfId="373" xr:uid="{00000000-0005-0000-0000-0000AA090000}"/>
    <cellStyle name="40% - Accent1 5 2 2" xfId="374" xr:uid="{00000000-0005-0000-0000-0000AB090000}"/>
    <cellStyle name="40% - Accent1 5 2 2 2" xfId="1401" xr:uid="{00000000-0005-0000-0000-0000AC090000}"/>
    <cellStyle name="40% - Accent1 5 2 2 2 2" xfId="4930" xr:uid="{00000000-0005-0000-0000-0000AD090000}"/>
    <cellStyle name="40% - Accent1 5 2 2 2 2 2" xfId="8490" xr:uid="{B206E104-4341-4B27-A732-DBADC84E437F}"/>
    <cellStyle name="40% - Accent1 5 2 2 2 3" xfId="6733" xr:uid="{F7CBB6B6-13F8-4BE3-9C00-AD8C94B58BFD}"/>
    <cellStyle name="40% - Accent1 5 2 2 2_Exh G" xfId="2772" xr:uid="{00000000-0005-0000-0000-0000AE090000}"/>
    <cellStyle name="40% - Accent1 5 2 2 3" xfId="4051" xr:uid="{00000000-0005-0000-0000-0000AF090000}"/>
    <cellStyle name="40% - Accent1 5 2 2 3 2" xfId="7612" xr:uid="{44D20B05-B05A-4DAB-8425-17A08CFDE59E}"/>
    <cellStyle name="40% - Accent1 5 2 2 4" xfId="5854" xr:uid="{56B64AE8-1EE0-4000-9D8B-4E2DBBD8B2A1}"/>
    <cellStyle name="40% - Accent1 5 2 2_Exh G" xfId="2771" xr:uid="{00000000-0005-0000-0000-0000B0090000}"/>
    <cellStyle name="40% - Accent1 5 2 3" xfId="1400" xr:uid="{00000000-0005-0000-0000-0000B1090000}"/>
    <cellStyle name="40% - Accent1 5 2 3 2" xfId="4929" xr:uid="{00000000-0005-0000-0000-0000B2090000}"/>
    <cellStyle name="40% - Accent1 5 2 3 2 2" xfId="8489" xr:uid="{248EEFFF-DE98-473B-B930-81A3D7A8D9E6}"/>
    <cellStyle name="40% - Accent1 5 2 3 3" xfId="6732" xr:uid="{FF283637-E2E9-4C98-8C4E-6D7265333FF4}"/>
    <cellStyle name="40% - Accent1 5 2 3_Exh G" xfId="2773" xr:uid="{00000000-0005-0000-0000-0000B3090000}"/>
    <cellStyle name="40% - Accent1 5 2 4" xfId="4050" xr:uid="{00000000-0005-0000-0000-0000B4090000}"/>
    <cellStyle name="40% - Accent1 5 2 4 2" xfId="7611" xr:uid="{1B863CE4-406D-4AF2-A48F-F2A30D91485A}"/>
    <cellStyle name="40% - Accent1 5 2 5" xfId="5853" xr:uid="{C8E501A5-707D-4E73-8811-0AC1B98FB4DF}"/>
    <cellStyle name="40% - Accent1 5 2_Exh G" xfId="2770" xr:uid="{00000000-0005-0000-0000-0000B5090000}"/>
    <cellStyle name="40% - Accent1 5 3" xfId="375" xr:uid="{00000000-0005-0000-0000-0000B6090000}"/>
    <cellStyle name="40% - Accent1 5 3 2" xfId="1402" xr:uid="{00000000-0005-0000-0000-0000B7090000}"/>
    <cellStyle name="40% - Accent1 5 3 2 2" xfId="4931" xr:uid="{00000000-0005-0000-0000-0000B8090000}"/>
    <cellStyle name="40% - Accent1 5 3 2 2 2" xfId="8491" xr:uid="{D8E03FAD-8C0E-402D-B4EF-612E8112EF36}"/>
    <cellStyle name="40% - Accent1 5 3 2 3" xfId="6734" xr:uid="{A8126DAA-5597-473A-A8EC-D7B763757B19}"/>
    <cellStyle name="40% - Accent1 5 3 2_Exh G" xfId="2775" xr:uid="{00000000-0005-0000-0000-0000B9090000}"/>
    <cellStyle name="40% - Accent1 5 3 3" xfId="4052" xr:uid="{00000000-0005-0000-0000-0000BA090000}"/>
    <cellStyle name="40% - Accent1 5 3 3 2" xfId="7613" xr:uid="{16DB09F6-6883-4669-8DC6-9C685C1E2F1E}"/>
    <cellStyle name="40% - Accent1 5 3 4" xfId="5855" xr:uid="{80D322B6-6AD5-4734-8581-5D8F16230E44}"/>
    <cellStyle name="40% - Accent1 5 3_Exh G" xfId="2774" xr:uid="{00000000-0005-0000-0000-0000BB090000}"/>
    <cellStyle name="40% - Accent1 5 4" xfId="951" xr:uid="{00000000-0005-0000-0000-0000BC090000}"/>
    <cellStyle name="40% - Accent1 5 5" xfId="1399" xr:uid="{00000000-0005-0000-0000-0000BD090000}"/>
    <cellStyle name="40% - Accent1 5 5 2" xfId="4928" xr:uid="{00000000-0005-0000-0000-0000BE090000}"/>
    <cellStyle name="40% - Accent1 5 5 2 2" xfId="8488" xr:uid="{9C198CD0-00FC-4ACB-B306-78529A2D98C7}"/>
    <cellStyle name="40% - Accent1 5 5 3" xfId="6731" xr:uid="{4731C2D3-1AF9-41C3-A19A-B2EC136B1812}"/>
    <cellStyle name="40% - Accent1 5 5_Exh G" xfId="2776" xr:uid="{00000000-0005-0000-0000-0000BF090000}"/>
    <cellStyle name="40% - Accent1 5 6" xfId="4049" xr:uid="{00000000-0005-0000-0000-0000C0090000}"/>
    <cellStyle name="40% - Accent1 5 6 2" xfId="7610" xr:uid="{B40E07DB-C501-49D6-9CEE-DFED31349603}"/>
    <cellStyle name="40% - Accent1 5 7" xfId="5852" xr:uid="{849F55FA-3C94-49B5-B1F4-1CC39CB4B464}"/>
    <cellStyle name="40% - Accent1 5_Exh G" xfId="2769" xr:uid="{00000000-0005-0000-0000-0000C1090000}"/>
    <cellStyle name="40% - Accent1 6" xfId="376" xr:uid="{00000000-0005-0000-0000-0000C2090000}"/>
    <cellStyle name="40% - Accent1 6 2" xfId="377" xr:uid="{00000000-0005-0000-0000-0000C3090000}"/>
    <cellStyle name="40% - Accent1 6 2 2" xfId="378" xr:uid="{00000000-0005-0000-0000-0000C4090000}"/>
    <cellStyle name="40% - Accent1 6 2 2 2" xfId="1405" xr:uid="{00000000-0005-0000-0000-0000C5090000}"/>
    <cellStyle name="40% - Accent1 6 2 2 2 2" xfId="4934" xr:uid="{00000000-0005-0000-0000-0000C6090000}"/>
    <cellStyle name="40% - Accent1 6 2 2 2 2 2" xfId="8494" xr:uid="{9E57EEAD-413E-44E1-8AFC-30902D9814F0}"/>
    <cellStyle name="40% - Accent1 6 2 2 2 3" xfId="6737" xr:uid="{8A1292C7-89E0-4596-B01B-538C654BA763}"/>
    <cellStyle name="40% - Accent1 6 2 2 2_Exh G" xfId="2780" xr:uid="{00000000-0005-0000-0000-0000C7090000}"/>
    <cellStyle name="40% - Accent1 6 2 2 3" xfId="4055" xr:uid="{00000000-0005-0000-0000-0000C8090000}"/>
    <cellStyle name="40% - Accent1 6 2 2 3 2" xfId="7616" xr:uid="{F6FA91B7-1D04-460D-B453-20BE43D92121}"/>
    <cellStyle name="40% - Accent1 6 2 2 4" xfId="5858" xr:uid="{3352030B-4172-4D5B-966C-DF4922259C36}"/>
    <cellStyle name="40% - Accent1 6 2 2_Exh G" xfId="2779" xr:uid="{00000000-0005-0000-0000-0000C9090000}"/>
    <cellStyle name="40% - Accent1 6 2 3" xfId="1404" xr:uid="{00000000-0005-0000-0000-0000CA090000}"/>
    <cellStyle name="40% - Accent1 6 2 3 2" xfId="4933" xr:uid="{00000000-0005-0000-0000-0000CB090000}"/>
    <cellStyle name="40% - Accent1 6 2 3 2 2" xfId="8493" xr:uid="{47F798D9-99C6-479D-B187-8925DB1779FF}"/>
    <cellStyle name="40% - Accent1 6 2 3 3" xfId="6736" xr:uid="{715D976C-2878-43E6-94C4-A7D5FAC48875}"/>
    <cellStyle name="40% - Accent1 6 2 3_Exh G" xfId="2781" xr:uid="{00000000-0005-0000-0000-0000CC090000}"/>
    <cellStyle name="40% - Accent1 6 2 4" xfId="4054" xr:uid="{00000000-0005-0000-0000-0000CD090000}"/>
    <cellStyle name="40% - Accent1 6 2 4 2" xfId="7615" xr:uid="{CC66C0DD-1F13-41E2-BA43-D6D192D90023}"/>
    <cellStyle name="40% - Accent1 6 2 5" xfId="5857" xr:uid="{26C545F1-E657-48B4-B7C5-A959AD99E2C9}"/>
    <cellStyle name="40% - Accent1 6 2_Exh G" xfId="2778" xr:uid="{00000000-0005-0000-0000-0000CE090000}"/>
    <cellStyle name="40% - Accent1 6 3" xfId="379" xr:uid="{00000000-0005-0000-0000-0000CF090000}"/>
    <cellStyle name="40% - Accent1 6 3 2" xfId="1406" xr:uid="{00000000-0005-0000-0000-0000D0090000}"/>
    <cellStyle name="40% - Accent1 6 3 2 2" xfId="4935" xr:uid="{00000000-0005-0000-0000-0000D1090000}"/>
    <cellStyle name="40% - Accent1 6 3 2 2 2" xfId="8495" xr:uid="{16BDFFA5-D13F-44C3-A376-675E09E1D507}"/>
    <cellStyle name="40% - Accent1 6 3 2 3" xfId="6738" xr:uid="{A7C2ABD6-59F9-47A0-B9F7-81CD1F9FF45C}"/>
    <cellStyle name="40% - Accent1 6 3 2_Exh G" xfId="2783" xr:uid="{00000000-0005-0000-0000-0000D2090000}"/>
    <cellStyle name="40% - Accent1 6 3 3" xfId="4056" xr:uid="{00000000-0005-0000-0000-0000D3090000}"/>
    <cellStyle name="40% - Accent1 6 3 3 2" xfId="7617" xr:uid="{FCD7F8F4-DFB5-4E59-8C0C-C7ABE5784B1E}"/>
    <cellStyle name="40% - Accent1 6 3 4" xfId="5859" xr:uid="{BFAAB2A0-D49D-407F-8978-BEB8F27A2683}"/>
    <cellStyle name="40% - Accent1 6 3_Exh G" xfId="2782" xr:uid="{00000000-0005-0000-0000-0000D4090000}"/>
    <cellStyle name="40% - Accent1 6 4" xfId="952" xr:uid="{00000000-0005-0000-0000-0000D5090000}"/>
    <cellStyle name="40% - Accent1 6 4 2" xfId="1874" xr:uid="{00000000-0005-0000-0000-0000D6090000}"/>
    <cellStyle name="40% - Accent1 6 4 2 2" xfId="5391" xr:uid="{00000000-0005-0000-0000-0000D7090000}"/>
    <cellStyle name="40% - Accent1 6 4 2 2 2" xfId="8951" xr:uid="{55FE0F99-F4DB-46BA-A491-5320E8C23B48}"/>
    <cellStyle name="40% - Accent1 6 4 2 3" xfId="7194" xr:uid="{EC8ADC9B-28F0-4584-A766-EF7935E03909}"/>
    <cellStyle name="40% - Accent1 6 4 2_Exh G" xfId="2785" xr:uid="{00000000-0005-0000-0000-0000D8090000}"/>
    <cellStyle name="40% - Accent1 6 4 3" xfId="4512" xr:uid="{00000000-0005-0000-0000-0000D9090000}"/>
    <cellStyle name="40% - Accent1 6 4 3 2" xfId="8073" xr:uid="{74343239-1E6F-46BE-92B7-C290BD5ACD71}"/>
    <cellStyle name="40% - Accent1 6 4 4" xfId="6316" xr:uid="{C9ECD5C0-68E4-4484-9DF4-6AF2128DB00B}"/>
    <cellStyle name="40% - Accent1 6 4_Exh G" xfId="2784" xr:uid="{00000000-0005-0000-0000-0000DA090000}"/>
    <cellStyle name="40% - Accent1 6 5" xfId="1403" xr:uid="{00000000-0005-0000-0000-0000DB090000}"/>
    <cellStyle name="40% - Accent1 6 5 2" xfId="4932" xr:uid="{00000000-0005-0000-0000-0000DC090000}"/>
    <cellStyle name="40% - Accent1 6 5 2 2" xfId="8492" xr:uid="{F62EBC25-97E4-4318-92C6-E13C283CFD74}"/>
    <cellStyle name="40% - Accent1 6 5 3" xfId="6735" xr:uid="{DAB77D4A-8D6D-4FDD-B9FC-DBACAAE19154}"/>
    <cellStyle name="40% - Accent1 6 5_Exh G" xfId="2786" xr:uid="{00000000-0005-0000-0000-0000DD090000}"/>
    <cellStyle name="40% - Accent1 6 6" xfId="4053" xr:uid="{00000000-0005-0000-0000-0000DE090000}"/>
    <cellStyle name="40% - Accent1 6 6 2" xfId="7614" xr:uid="{AE770355-4309-4F7E-990B-A18DF31A7BAF}"/>
    <cellStyle name="40% - Accent1 6 7" xfId="5856" xr:uid="{E30B6D74-EF80-41BB-B5F3-5EC1E190B9B1}"/>
    <cellStyle name="40% - Accent1 6_Exh G" xfId="2777" xr:uid="{00000000-0005-0000-0000-0000DF090000}"/>
    <cellStyle name="40% - Accent1 7" xfId="380" xr:uid="{00000000-0005-0000-0000-0000E0090000}"/>
    <cellStyle name="40% - Accent1 7 2" xfId="381" xr:uid="{00000000-0005-0000-0000-0000E1090000}"/>
    <cellStyle name="40% - Accent1 7 2 2" xfId="382" xr:uid="{00000000-0005-0000-0000-0000E2090000}"/>
    <cellStyle name="40% - Accent1 7 2 2 2" xfId="1409" xr:uid="{00000000-0005-0000-0000-0000E3090000}"/>
    <cellStyle name="40% - Accent1 7 2 2 2 2" xfId="4938" xr:uid="{00000000-0005-0000-0000-0000E4090000}"/>
    <cellStyle name="40% - Accent1 7 2 2 2 2 2" xfId="8498" xr:uid="{3C00BE42-F7BB-4C24-A773-0251C7E16EA9}"/>
    <cellStyle name="40% - Accent1 7 2 2 2 3" xfId="6741" xr:uid="{B55866A9-C3E4-4BF7-9AB6-0CFB021FAC79}"/>
    <cellStyle name="40% - Accent1 7 2 2 2_Exh G" xfId="2790" xr:uid="{00000000-0005-0000-0000-0000E5090000}"/>
    <cellStyle name="40% - Accent1 7 2 2 3" xfId="4059" xr:uid="{00000000-0005-0000-0000-0000E6090000}"/>
    <cellStyle name="40% - Accent1 7 2 2 3 2" xfId="7620" xr:uid="{E105C618-4135-456E-ADF4-8BC39B512174}"/>
    <cellStyle name="40% - Accent1 7 2 2 4" xfId="5862" xr:uid="{497AB60C-AFF5-4D4E-9C88-2496D85C7767}"/>
    <cellStyle name="40% - Accent1 7 2 2_Exh G" xfId="2789" xr:uid="{00000000-0005-0000-0000-0000E7090000}"/>
    <cellStyle name="40% - Accent1 7 2 3" xfId="1408" xr:uid="{00000000-0005-0000-0000-0000E8090000}"/>
    <cellStyle name="40% - Accent1 7 2 3 2" xfId="4937" xr:uid="{00000000-0005-0000-0000-0000E9090000}"/>
    <cellStyle name="40% - Accent1 7 2 3 2 2" xfId="8497" xr:uid="{0692B8C3-3807-4115-B54E-255F6651EF8F}"/>
    <cellStyle name="40% - Accent1 7 2 3 3" xfId="6740" xr:uid="{C661BA62-C72F-4D89-A8DC-3AF2E1575C63}"/>
    <cellStyle name="40% - Accent1 7 2 3_Exh G" xfId="2791" xr:uid="{00000000-0005-0000-0000-0000EA090000}"/>
    <cellStyle name="40% - Accent1 7 2 4" xfId="4058" xr:uid="{00000000-0005-0000-0000-0000EB090000}"/>
    <cellStyle name="40% - Accent1 7 2 4 2" xfId="7619" xr:uid="{81B5C0FC-A064-4A59-8DB7-6EFA399E4F8B}"/>
    <cellStyle name="40% - Accent1 7 2 5" xfId="5861" xr:uid="{74008D69-2E30-4C9A-A784-EC9C795B315A}"/>
    <cellStyle name="40% - Accent1 7 2_Exh G" xfId="2788" xr:uid="{00000000-0005-0000-0000-0000EC090000}"/>
    <cellStyle name="40% - Accent1 7 3" xfId="383" xr:uid="{00000000-0005-0000-0000-0000ED090000}"/>
    <cellStyle name="40% - Accent1 7 3 2" xfId="1410" xr:uid="{00000000-0005-0000-0000-0000EE090000}"/>
    <cellStyle name="40% - Accent1 7 3 2 2" xfId="4939" xr:uid="{00000000-0005-0000-0000-0000EF090000}"/>
    <cellStyle name="40% - Accent1 7 3 2 2 2" xfId="8499" xr:uid="{776B0644-74A1-4FF9-A3F2-7D0BE462A5C2}"/>
    <cellStyle name="40% - Accent1 7 3 2 3" xfId="6742" xr:uid="{A0DABE37-1D9C-486D-B9A1-B1D9F5F1BCCB}"/>
    <cellStyle name="40% - Accent1 7 3 2_Exh G" xfId="2793" xr:uid="{00000000-0005-0000-0000-0000F0090000}"/>
    <cellStyle name="40% - Accent1 7 3 3" xfId="4060" xr:uid="{00000000-0005-0000-0000-0000F1090000}"/>
    <cellStyle name="40% - Accent1 7 3 3 2" xfId="7621" xr:uid="{F77D3235-8C76-4BD3-BDB6-B10DF86244D8}"/>
    <cellStyle name="40% - Accent1 7 3 4" xfId="5863" xr:uid="{0A9D9642-1DB8-4C8E-AFC4-B6DC0F8FF3CA}"/>
    <cellStyle name="40% - Accent1 7 3_Exh G" xfId="2792" xr:uid="{00000000-0005-0000-0000-0000F2090000}"/>
    <cellStyle name="40% - Accent1 7 4" xfId="953" xr:uid="{00000000-0005-0000-0000-0000F3090000}"/>
    <cellStyle name="40% - Accent1 7 4 2" xfId="1875" xr:uid="{00000000-0005-0000-0000-0000F4090000}"/>
    <cellStyle name="40% - Accent1 7 4 2 2" xfId="5392" xr:uid="{00000000-0005-0000-0000-0000F5090000}"/>
    <cellStyle name="40% - Accent1 7 4 2 2 2" xfId="8952" xr:uid="{E355C95B-A8DC-4155-9D35-268061EAEA9C}"/>
    <cellStyle name="40% - Accent1 7 4 2 3" xfId="7195" xr:uid="{D8D34E54-835B-4B60-8E1C-26E5FB6C4207}"/>
    <cellStyle name="40% - Accent1 7 4 2_Exh G" xfId="2795" xr:uid="{00000000-0005-0000-0000-0000F6090000}"/>
    <cellStyle name="40% - Accent1 7 4 3" xfId="4513" xr:uid="{00000000-0005-0000-0000-0000F7090000}"/>
    <cellStyle name="40% - Accent1 7 4 3 2" xfId="8074" xr:uid="{7199019B-6CE0-4C84-937A-A32B586C3AE4}"/>
    <cellStyle name="40% - Accent1 7 4 4" xfId="6317" xr:uid="{8FF12965-3298-4B4D-997D-BFF1F872B1EC}"/>
    <cellStyle name="40% - Accent1 7 4_Exh G" xfId="2794" xr:uid="{00000000-0005-0000-0000-0000F8090000}"/>
    <cellStyle name="40% - Accent1 7 5" xfId="1407" xr:uid="{00000000-0005-0000-0000-0000F9090000}"/>
    <cellStyle name="40% - Accent1 7 5 2" xfId="4936" xr:uid="{00000000-0005-0000-0000-0000FA090000}"/>
    <cellStyle name="40% - Accent1 7 5 2 2" xfId="8496" xr:uid="{672724F2-B8DD-47F9-9A67-4959A6D1408C}"/>
    <cellStyle name="40% - Accent1 7 5 3" xfId="6739" xr:uid="{6B3A2267-92A9-4A53-AB48-E9BFA0301678}"/>
    <cellStyle name="40% - Accent1 7 5_Exh G" xfId="2796" xr:uid="{00000000-0005-0000-0000-0000FB090000}"/>
    <cellStyle name="40% - Accent1 7 6" xfId="4057" xr:uid="{00000000-0005-0000-0000-0000FC090000}"/>
    <cellStyle name="40% - Accent1 7 6 2" xfId="7618" xr:uid="{8E69C439-733F-48F0-A37E-C852A7710325}"/>
    <cellStyle name="40% - Accent1 7 7" xfId="5860" xr:uid="{F075B8DA-AB9E-4910-9112-71F53324346C}"/>
    <cellStyle name="40% - Accent1 7_Exh G" xfId="2787" xr:uid="{00000000-0005-0000-0000-0000FD090000}"/>
    <cellStyle name="40% - Accent1 8" xfId="384" xr:uid="{00000000-0005-0000-0000-0000FE090000}"/>
    <cellStyle name="40% - Accent1 8 2" xfId="385" xr:uid="{00000000-0005-0000-0000-0000FF090000}"/>
    <cellStyle name="40% - Accent1 8 2 2" xfId="386" xr:uid="{00000000-0005-0000-0000-0000000A0000}"/>
    <cellStyle name="40% - Accent1 8 2 2 2" xfId="1413" xr:uid="{00000000-0005-0000-0000-0000010A0000}"/>
    <cellStyle name="40% - Accent1 8 2 2 2 2" xfId="4942" xr:uid="{00000000-0005-0000-0000-0000020A0000}"/>
    <cellStyle name="40% - Accent1 8 2 2 2 2 2" xfId="8502" xr:uid="{32C06B06-596E-4473-BFE1-47D359172042}"/>
    <cellStyle name="40% - Accent1 8 2 2 2 3" xfId="6745" xr:uid="{BD448F07-58FF-42D1-9E7E-27E2BFCAA9A1}"/>
    <cellStyle name="40% - Accent1 8 2 2 2_Exh G" xfId="2800" xr:uid="{00000000-0005-0000-0000-0000030A0000}"/>
    <cellStyle name="40% - Accent1 8 2 2 3" xfId="4063" xr:uid="{00000000-0005-0000-0000-0000040A0000}"/>
    <cellStyle name="40% - Accent1 8 2 2 3 2" xfId="7624" xr:uid="{651318FD-6C56-44BA-99F1-A3885E65B5EC}"/>
    <cellStyle name="40% - Accent1 8 2 2 4" xfId="5866" xr:uid="{99271BB3-7D1F-405A-B655-FE5E950F3E33}"/>
    <cellStyle name="40% - Accent1 8 2 2_Exh G" xfId="2799" xr:uid="{00000000-0005-0000-0000-0000050A0000}"/>
    <cellStyle name="40% - Accent1 8 2 3" xfId="1412" xr:uid="{00000000-0005-0000-0000-0000060A0000}"/>
    <cellStyle name="40% - Accent1 8 2 3 2" xfId="4941" xr:uid="{00000000-0005-0000-0000-0000070A0000}"/>
    <cellStyle name="40% - Accent1 8 2 3 2 2" xfId="8501" xr:uid="{6418E272-27C0-480F-8588-80BC0B0DF405}"/>
    <cellStyle name="40% - Accent1 8 2 3 3" xfId="6744" xr:uid="{D7BA773E-3601-4B45-BC83-BB852317E7CF}"/>
    <cellStyle name="40% - Accent1 8 2 3_Exh G" xfId="2801" xr:uid="{00000000-0005-0000-0000-0000080A0000}"/>
    <cellStyle name="40% - Accent1 8 2 4" xfId="4062" xr:uid="{00000000-0005-0000-0000-0000090A0000}"/>
    <cellStyle name="40% - Accent1 8 2 4 2" xfId="7623" xr:uid="{00A41B00-6741-4F33-9BEF-1EA1B04CAE0E}"/>
    <cellStyle name="40% - Accent1 8 2 5" xfId="5865" xr:uid="{7D33DA2E-88B2-4092-8103-99C446CF37E0}"/>
    <cellStyle name="40% - Accent1 8 2_Exh G" xfId="2798" xr:uid="{00000000-0005-0000-0000-00000A0A0000}"/>
    <cellStyle name="40% - Accent1 8 3" xfId="387" xr:uid="{00000000-0005-0000-0000-00000B0A0000}"/>
    <cellStyle name="40% - Accent1 8 3 2" xfId="1414" xr:uid="{00000000-0005-0000-0000-00000C0A0000}"/>
    <cellStyle name="40% - Accent1 8 3 2 2" xfId="4943" xr:uid="{00000000-0005-0000-0000-00000D0A0000}"/>
    <cellStyle name="40% - Accent1 8 3 2 2 2" xfId="8503" xr:uid="{3BA3C1F3-17B3-40CF-8A8A-246023E6855C}"/>
    <cellStyle name="40% - Accent1 8 3 2 3" xfId="6746" xr:uid="{501753CC-3933-4071-AD9D-888C58EAC44F}"/>
    <cellStyle name="40% - Accent1 8 3 2_Exh G" xfId="2803" xr:uid="{00000000-0005-0000-0000-00000E0A0000}"/>
    <cellStyle name="40% - Accent1 8 3 3" xfId="4064" xr:uid="{00000000-0005-0000-0000-00000F0A0000}"/>
    <cellStyle name="40% - Accent1 8 3 3 2" xfId="7625" xr:uid="{B040A6BC-5D58-45AD-B7CC-A19D6A76AE4B}"/>
    <cellStyle name="40% - Accent1 8 3 4" xfId="5867" xr:uid="{6CE00B01-EA5E-4B62-8D83-B897AA8A86D1}"/>
    <cellStyle name="40% - Accent1 8 3_Exh G" xfId="2802" xr:uid="{00000000-0005-0000-0000-0000100A0000}"/>
    <cellStyle name="40% - Accent1 8 4" xfId="954" xr:uid="{00000000-0005-0000-0000-0000110A0000}"/>
    <cellStyle name="40% - Accent1 8 4 2" xfId="1876" xr:uid="{00000000-0005-0000-0000-0000120A0000}"/>
    <cellStyle name="40% - Accent1 8 4 2 2" xfId="5393" xr:uid="{00000000-0005-0000-0000-0000130A0000}"/>
    <cellStyle name="40% - Accent1 8 4 2 2 2" xfId="8953" xr:uid="{09A36345-E9FC-4ED6-89FF-03459939D1D7}"/>
    <cellStyle name="40% - Accent1 8 4 2 3" xfId="7196" xr:uid="{663A6A27-69EC-4989-9599-9FB7ADEF5BB1}"/>
    <cellStyle name="40% - Accent1 8 4 2_Exh G" xfId="2805" xr:uid="{00000000-0005-0000-0000-0000140A0000}"/>
    <cellStyle name="40% - Accent1 8 4 3" xfId="4514" xr:uid="{00000000-0005-0000-0000-0000150A0000}"/>
    <cellStyle name="40% - Accent1 8 4 3 2" xfId="8075" xr:uid="{D77596FE-45D1-4B8A-A326-BFDF3735D46B}"/>
    <cellStyle name="40% - Accent1 8 4 4" xfId="6318" xr:uid="{FC51E550-7D5C-4701-89D4-72CE64057033}"/>
    <cellStyle name="40% - Accent1 8 4_Exh G" xfId="2804" xr:uid="{00000000-0005-0000-0000-0000160A0000}"/>
    <cellStyle name="40% - Accent1 8 5" xfId="1411" xr:uid="{00000000-0005-0000-0000-0000170A0000}"/>
    <cellStyle name="40% - Accent1 8 5 2" xfId="4940" xr:uid="{00000000-0005-0000-0000-0000180A0000}"/>
    <cellStyle name="40% - Accent1 8 5 2 2" xfId="8500" xr:uid="{7B1B850B-834B-4569-9D8C-FE4D311B069D}"/>
    <cellStyle name="40% - Accent1 8 5 3" xfId="6743" xr:uid="{7092AD72-4C14-492C-84F8-1C61ED5C4D9C}"/>
    <cellStyle name="40% - Accent1 8 5_Exh G" xfId="2806" xr:uid="{00000000-0005-0000-0000-0000190A0000}"/>
    <cellStyle name="40% - Accent1 8 6" xfId="4061" xr:uid="{00000000-0005-0000-0000-00001A0A0000}"/>
    <cellStyle name="40% - Accent1 8 6 2" xfId="7622" xr:uid="{39AAC155-2868-4CED-B7A3-7B436EE4C32E}"/>
    <cellStyle name="40% - Accent1 8 7" xfId="5864" xr:uid="{497FDAEF-86E9-4D9A-B110-CB091EF2AE4B}"/>
    <cellStyle name="40% - Accent1 8_Exh G" xfId="2797" xr:uid="{00000000-0005-0000-0000-00001B0A0000}"/>
    <cellStyle name="40% - Accent1 9" xfId="388" xr:uid="{00000000-0005-0000-0000-00001C0A0000}"/>
    <cellStyle name="40% - Accent1 9 2" xfId="389" xr:uid="{00000000-0005-0000-0000-00001D0A0000}"/>
    <cellStyle name="40% - Accent1 9 2 2" xfId="390" xr:uid="{00000000-0005-0000-0000-00001E0A0000}"/>
    <cellStyle name="40% - Accent1 9 2 2 2" xfId="1417" xr:uid="{00000000-0005-0000-0000-00001F0A0000}"/>
    <cellStyle name="40% - Accent1 9 2 2 2 2" xfId="4946" xr:uid="{00000000-0005-0000-0000-0000200A0000}"/>
    <cellStyle name="40% - Accent1 9 2 2 2 2 2" xfId="8506" xr:uid="{5347E9A8-320A-46D8-B340-348718051D40}"/>
    <cellStyle name="40% - Accent1 9 2 2 2 3" xfId="6749" xr:uid="{B4CBA756-DE67-47AD-9FF8-DE979F281C2D}"/>
    <cellStyle name="40% - Accent1 9 2 2 2_Exh G" xfId="2810" xr:uid="{00000000-0005-0000-0000-0000210A0000}"/>
    <cellStyle name="40% - Accent1 9 2 2 3" xfId="4067" xr:uid="{00000000-0005-0000-0000-0000220A0000}"/>
    <cellStyle name="40% - Accent1 9 2 2 3 2" xfId="7628" xr:uid="{4BF6FE74-817A-4DAB-B7E3-4F6871CF77FC}"/>
    <cellStyle name="40% - Accent1 9 2 2 4" xfId="5870" xr:uid="{303848EE-A51C-418A-AAE4-12F5E9175084}"/>
    <cellStyle name="40% - Accent1 9 2 2_Exh G" xfId="2809" xr:uid="{00000000-0005-0000-0000-0000230A0000}"/>
    <cellStyle name="40% - Accent1 9 2 3" xfId="1416" xr:uid="{00000000-0005-0000-0000-0000240A0000}"/>
    <cellStyle name="40% - Accent1 9 2 3 2" xfId="4945" xr:uid="{00000000-0005-0000-0000-0000250A0000}"/>
    <cellStyle name="40% - Accent1 9 2 3 2 2" xfId="8505" xr:uid="{DA079AC1-EC83-4D6D-AED8-F7542A4521ED}"/>
    <cellStyle name="40% - Accent1 9 2 3 3" xfId="6748" xr:uid="{C11105B4-623C-4F71-B598-22C744EF6F1F}"/>
    <cellStyle name="40% - Accent1 9 2 3_Exh G" xfId="2811" xr:uid="{00000000-0005-0000-0000-0000260A0000}"/>
    <cellStyle name="40% - Accent1 9 2 4" xfId="4066" xr:uid="{00000000-0005-0000-0000-0000270A0000}"/>
    <cellStyle name="40% - Accent1 9 2 4 2" xfId="7627" xr:uid="{021BA0E5-96F1-49F2-9B2B-32938C81AE24}"/>
    <cellStyle name="40% - Accent1 9 2 5" xfId="5869" xr:uid="{C811AF64-FE56-418A-A6CA-A308D001571B}"/>
    <cellStyle name="40% - Accent1 9 2_Exh G" xfId="2808" xr:uid="{00000000-0005-0000-0000-0000280A0000}"/>
    <cellStyle name="40% - Accent1 9 3" xfId="391" xr:uid="{00000000-0005-0000-0000-0000290A0000}"/>
    <cellStyle name="40% - Accent1 9 3 2" xfId="1418" xr:uid="{00000000-0005-0000-0000-00002A0A0000}"/>
    <cellStyle name="40% - Accent1 9 3 2 2" xfId="4947" xr:uid="{00000000-0005-0000-0000-00002B0A0000}"/>
    <cellStyle name="40% - Accent1 9 3 2 2 2" xfId="8507" xr:uid="{A9C54AEA-3E87-47B7-AD2F-57786CAE59BC}"/>
    <cellStyle name="40% - Accent1 9 3 2 3" xfId="6750" xr:uid="{3EBE76DA-2EEE-4757-85FF-D23442A1EB15}"/>
    <cellStyle name="40% - Accent1 9 3 2_Exh G" xfId="2813" xr:uid="{00000000-0005-0000-0000-00002C0A0000}"/>
    <cellStyle name="40% - Accent1 9 3 3" xfId="4068" xr:uid="{00000000-0005-0000-0000-00002D0A0000}"/>
    <cellStyle name="40% - Accent1 9 3 3 2" xfId="7629" xr:uid="{8442A904-2EF3-4D1C-8FA9-5B587F8D4930}"/>
    <cellStyle name="40% - Accent1 9 3 4" xfId="5871" xr:uid="{28629AD0-4A33-46D1-A5D0-8C40C1C8CA51}"/>
    <cellStyle name="40% - Accent1 9 3_Exh G" xfId="2812" xr:uid="{00000000-0005-0000-0000-00002E0A0000}"/>
    <cellStyle name="40% - Accent1 9 4" xfId="955" xr:uid="{00000000-0005-0000-0000-00002F0A0000}"/>
    <cellStyle name="40% - Accent1 9 4 2" xfId="1877" xr:uid="{00000000-0005-0000-0000-0000300A0000}"/>
    <cellStyle name="40% - Accent1 9 4 2 2" xfId="5394" xr:uid="{00000000-0005-0000-0000-0000310A0000}"/>
    <cellStyle name="40% - Accent1 9 4 2 2 2" xfId="8954" xr:uid="{819CC259-6623-4354-ADD3-5A9ECE02888A}"/>
    <cellStyle name="40% - Accent1 9 4 2 3" xfId="7197" xr:uid="{7A386DC9-0B0E-4DE5-846A-5BC4DBBFCD90}"/>
    <cellStyle name="40% - Accent1 9 4 2_Exh G" xfId="2815" xr:uid="{00000000-0005-0000-0000-0000320A0000}"/>
    <cellStyle name="40% - Accent1 9 4 3" xfId="4515" xr:uid="{00000000-0005-0000-0000-0000330A0000}"/>
    <cellStyle name="40% - Accent1 9 4 3 2" xfId="8076" xr:uid="{47EE0C3A-DEA8-4EB1-8170-9B2FD52F45EC}"/>
    <cellStyle name="40% - Accent1 9 4 4" xfId="6319" xr:uid="{AB8C771B-4421-411D-8CC8-CDBF94B63A47}"/>
    <cellStyle name="40% - Accent1 9 4_Exh G" xfId="2814" xr:uid="{00000000-0005-0000-0000-0000340A0000}"/>
    <cellStyle name="40% - Accent1 9 5" xfId="1415" xr:uid="{00000000-0005-0000-0000-0000350A0000}"/>
    <cellStyle name="40% - Accent1 9 5 2" xfId="4944" xr:uid="{00000000-0005-0000-0000-0000360A0000}"/>
    <cellStyle name="40% - Accent1 9 5 2 2" xfId="8504" xr:uid="{B91F503F-34C0-46BA-868D-73465D7EB781}"/>
    <cellStyle name="40% - Accent1 9 5 3" xfId="6747" xr:uid="{0DEDFB4A-85D6-4EAB-8FBC-436768280D48}"/>
    <cellStyle name="40% - Accent1 9 5_Exh G" xfId="2816" xr:uid="{00000000-0005-0000-0000-0000370A0000}"/>
    <cellStyle name="40% - Accent1 9 6" xfId="4065" xr:uid="{00000000-0005-0000-0000-0000380A0000}"/>
    <cellStyle name="40% - Accent1 9 6 2" xfId="7626" xr:uid="{D1436D19-4424-43F5-8613-1B5236CFD060}"/>
    <cellStyle name="40% - Accent1 9 7" xfId="5868" xr:uid="{F8FA34CE-4389-4C5B-83D5-4C04E1BA3A37}"/>
    <cellStyle name="40% - Accent1 9_Exh G" xfId="2807" xr:uid="{00000000-0005-0000-0000-0000390A0000}"/>
    <cellStyle name="40% - Accent2 10" xfId="392" xr:uid="{00000000-0005-0000-0000-00003A0A0000}"/>
    <cellStyle name="40% - Accent2 10 2" xfId="393" xr:uid="{00000000-0005-0000-0000-00003B0A0000}"/>
    <cellStyle name="40% - Accent2 10 2 2" xfId="394" xr:uid="{00000000-0005-0000-0000-00003C0A0000}"/>
    <cellStyle name="40% - Accent2 10 2 2 2" xfId="1421" xr:uid="{00000000-0005-0000-0000-00003D0A0000}"/>
    <cellStyle name="40% - Accent2 10 2 2 2 2" xfId="4950" xr:uid="{00000000-0005-0000-0000-00003E0A0000}"/>
    <cellStyle name="40% - Accent2 10 2 2 2 2 2" xfId="8510" xr:uid="{09C92CAB-EAED-4F98-9F1B-1A78AF624FB1}"/>
    <cellStyle name="40% - Accent2 10 2 2 2 3" xfId="6753" xr:uid="{11C05032-C192-4745-8B40-AB6447C820C4}"/>
    <cellStyle name="40% - Accent2 10 2 2 2_Exh G" xfId="2820" xr:uid="{00000000-0005-0000-0000-00003F0A0000}"/>
    <cellStyle name="40% - Accent2 10 2 2 3" xfId="4071" xr:uid="{00000000-0005-0000-0000-0000400A0000}"/>
    <cellStyle name="40% - Accent2 10 2 2 3 2" xfId="7632" xr:uid="{F5208588-41E1-451C-8BB2-E2F233B7001B}"/>
    <cellStyle name="40% - Accent2 10 2 2 4" xfId="5874" xr:uid="{FF67E19E-D835-4558-8A29-ED683FA62D51}"/>
    <cellStyle name="40% - Accent2 10 2 2_Exh G" xfId="2819" xr:uid="{00000000-0005-0000-0000-0000410A0000}"/>
    <cellStyle name="40% - Accent2 10 2 3" xfId="1420" xr:uid="{00000000-0005-0000-0000-0000420A0000}"/>
    <cellStyle name="40% - Accent2 10 2 3 2" xfId="4949" xr:uid="{00000000-0005-0000-0000-0000430A0000}"/>
    <cellStyle name="40% - Accent2 10 2 3 2 2" xfId="8509" xr:uid="{E71FF5CE-2637-414E-8F9A-156A60804F14}"/>
    <cellStyle name="40% - Accent2 10 2 3 3" xfId="6752" xr:uid="{4C6F9019-EDF3-4223-B69C-1ADFEF1120A8}"/>
    <cellStyle name="40% - Accent2 10 2 3_Exh G" xfId="2821" xr:uid="{00000000-0005-0000-0000-0000440A0000}"/>
    <cellStyle name="40% - Accent2 10 2 4" xfId="4070" xr:uid="{00000000-0005-0000-0000-0000450A0000}"/>
    <cellStyle name="40% - Accent2 10 2 4 2" xfId="7631" xr:uid="{A12541F8-D43E-4B36-B572-E21FB7738B8B}"/>
    <cellStyle name="40% - Accent2 10 2 5" xfId="5873" xr:uid="{58454228-B611-40D1-B6E3-C5BB8768EE19}"/>
    <cellStyle name="40% - Accent2 10 2_Exh G" xfId="2818" xr:uid="{00000000-0005-0000-0000-0000460A0000}"/>
    <cellStyle name="40% - Accent2 10 3" xfId="395" xr:uid="{00000000-0005-0000-0000-0000470A0000}"/>
    <cellStyle name="40% - Accent2 10 3 2" xfId="1422" xr:uid="{00000000-0005-0000-0000-0000480A0000}"/>
    <cellStyle name="40% - Accent2 10 3 2 2" xfId="4951" xr:uid="{00000000-0005-0000-0000-0000490A0000}"/>
    <cellStyle name="40% - Accent2 10 3 2 2 2" xfId="8511" xr:uid="{9183C845-9F33-4FD6-AEB9-5495F768B0C7}"/>
    <cellStyle name="40% - Accent2 10 3 2 3" xfId="6754" xr:uid="{EA287692-A461-4BC2-ABF1-027F57779F6F}"/>
    <cellStyle name="40% - Accent2 10 3 2_Exh G" xfId="2823" xr:uid="{00000000-0005-0000-0000-00004A0A0000}"/>
    <cellStyle name="40% - Accent2 10 3 3" xfId="4072" xr:uid="{00000000-0005-0000-0000-00004B0A0000}"/>
    <cellStyle name="40% - Accent2 10 3 3 2" xfId="7633" xr:uid="{86784230-4E01-4388-8DBC-ACF174D43283}"/>
    <cellStyle name="40% - Accent2 10 3 4" xfId="5875" xr:uid="{7FA8DDFE-D1C9-4DB6-A8B5-7AA84B630BDF}"/>
    <cellStyle name="40% - Accent2 10 3_Exh G" xfId="2822" xr:uid="{00000000-0005-0000-0000-00004C0A0000}"/>
    <cellStyle name="40% - Accent2 10 4" xfId="956" xr:uid="{00000000-0005-0000-0000-00004D0A0000}"/>
    <cellStyle name="40% - Accent2 10 5" xfId="1419" xr:uid="{00000000-0005-0000-0000-00004E0A0000}"/>
    <cellStyle name="40% - Accent2 10 5 2" xfId="4948" xr:uid="{00000000-0005-0000-0000-00004F0A0000}"/>
    <cellStyle name="40% - Accent2 10 5 2 2" xfId="8508" xr:uid="{73B0BC88-95D5-4842-9B37-906BB092D933}"/>
    <cellStyle name="40% - Accent2 10 5 3" xfId="6751" xr:uid="{AF20A7EF-3AF8-4B90-8E97-7672C5F4A19F}"/>
    <cellStyle name="40% - Accent2 10 5_Exh G" xfId="2824" xr:uid="{00000000-0005-0000-0000-0000500A0000}"/>
    <cellStyle name="40% - Accent2 10 6" xfId="4069" xr:uid="{00000000-0005-0000-0000-0000510A0000}"/>
    <cellStyle name="40% - Accent2 10 6 2" xfId="7630" xr:uid="{4EDE57B5-85A2-47DB-B6E5-45232BD9C439}"/>
    <cellStyle name="40% - Accent2 10 7" xfId="5872" xr:uid="{CB6F864E-C302-47B7-BF6A-9473898DCAC1}"/>
    <cellStyle name="40% - Accent2 10_Exh G" xfId="2817" xr:uid="{00000000-0005-0000-0000-0000520A0000}"/>
    <cellStyle name="40% - Accent2 11" xfId="396" xr:uid="{00000000-0005-0000-0000-0000530A0000}"/>
    <cellStyle name="40% - Accent2 11 2" xfId="397" xr:uid="{00000000-0005-0000-0000-0000540A0000}"/>
    <cellStyle name="40% - Accent2 11 2 2" xfId="398" xr:uid="{00000000-0005-0000-0000-0000550A0000}"/>
    <cellStyle name="40% - Accent2 11 2 2 2" xfId="1425" xr:uid="{00000000-0005-0000-0000-0000560A0000}"/>
    <cellStyle name="40% - Accent2 11 2 2 2 2" xfId="4954" xr:uid="{00000000-0005-0000-0000-0000570A0000}"/>
    <cellStyle name="40% - Accent2 11 2 2 2 2 2" xfId="8514" xr:uid="{8C7378D7-D774-42CD-A5C3-99CDEDD310B4}"/>
    <cellStyle name="40% - Accent2 11 2 2 2 3" xfId="6757" xr:uid="{C4A7862B-5C89-4FB1-9CB8-B18C869F9B76}"/>
    <cellStyle name="40% - Accent2 11 2 2 2_Exh G" xfId="2828" xr:uid="{00000000-0005-0000-0000-0000580A0000}"/>
    <cellStyle name="40% - Accent2 11 2 2 3" xfId="4075" xr:uid="{00000000-0005-0000-0000-0000590A0000}"/>
    <cellStyle name="40% - Accent2 11 2 2 3 2" xfId="7636" xr:uid="{28862178-04FB-462D-AB12-CC01E9791B64}"/>
    <cellStyle name="40% - Accent2 11 2 2 4" xfId="5878" xr:uid="{E726A7E5-9BFD-4574-84F8-54F13778DAC5}"/>
    <cellStyle name="40% - Accent2 11 2 2_Exh G" xfId="2827" xr:uid="{00000000-0005-0000-0000-00005A0A0000}"/>
    <cellStyle name="40% - Accent2 11 2 3" xfId="1424" xr:uid="{00000000-0005-0000-0000-00005B0A0000}"/>
    <cellStyle name="40% - Accent2 11 2 3 2" xfId="4953" xr:uid="{00000000-0005-0000-0000-00005C0A0000}"/>
    <cellStyle name="40% - Accent2 11 2 3 2 2" xfId="8513" xr:uid="{97538600-3DF0-4339-9D44-C137364D5A1D}"/>
    <cellStyle name="40% - Accent2 11 2 3 3" xfId="6756" xr:uid="{D726896C-A8E7-481A-A6F4-F91B7D40B1E4}"/>
    <cellStyle name="40% - Accent2 11 2 3_Exh G" xfId="2829" xr:uid="{00000000-0005-0000-0000-00005D0A0000}"/>
    <cellStyle name="40% - Accent2 11 2 4" xfId="4074" xr:uid="{00000000-0005-0000-0000-00005E0A0000}"/>
    <cellStyle name="40% - Accent2 11 2 4 2" xfId="7635" xr:uid="{3249450A-FE47-4DA7-A702-822026AA8FC8}"/>
    <cellStyle name="40% - Accent2 11 2 5" xfId="5877" xr:uid="{66BE9FE1-6866-4EAE-8439-515AE61664BB}"/>
    <cellStyle name="40% - Accent2 11 2_Exh G" xfId="2826" xr:uid="{00000000-0005-0000-0000-00005F0A0000}"/>
    <cellStyle name="40% - Accent2 11 3" xfId="399" xr:uid="{00000000-0005-0000-0000-0000600A0000}"/>
    <cellStyle name="40% - Accent2 11 3 2" xfId="1426" xr:uid="{00000000-0005-0000-0000-0000610A0000}"/>
    <cellStyle name="40% - Accent2 11 3 2 2" xfId="4955" xr:uid="{00000000-0005-0000-0000-0000620A0000}"/>
    <cellStyle name="40% - Accent2 11 3 2 2 2" xfId="8515" xr:uid="{75434A7E-8ACF-4B9A-B953-B9C32539E62C}"/>
    <cellStyle name="40% - Accent2 11 3 2 3" xfId="6758" xr:uid="{EF023FB7-3052-4ED9-9514-2AB52B25E384}"/>
    <cellStyle name="40% - Accent2 11 3 2_Exh G" xfId="2831" xr:uid="{00000000-0005-0000-0000-0000630A0000}"/>
    <cellStyle name="40% - Accent2 11 3 3" xfId="4076" xr:uid="{00000000-0005-0000-0000-0000640A0000}"/>
    <cellStyle name="40% - Accent2 11 3 3 2" xfId="7637" xr:uid="{EE7575E7-E491-4AD8-A42D-2B3CEE0688ED}"/>
    <cellStyle name="40% - Accent2 11 3 4" xfId="5879" xr:uid="{D9FC121D-0BDB-4733-9DA0-6767029AE730}"/>
    <cellStyle name="40% - Accent2 11 3_Exh G" xfId="2830" xr:uid="{00000000-0005-0000-0000-0000650A0000}"/>
    <cellStyle name="40% - Accent2 11 4" xfId="1423" xr:uid="{00000000-0005-0000-0000-0000660A0000}"/>
    <cellStyle name="40% - Accent2 11 4 2" xfId="4952" xr:uid="{00000000-0005-0000-0000-0000670A0000}"/>
    <cellStyle name="40% - Accent2 11 4 2 2" xfId="8512" xr:uid="{E34C0B96-5BD4-4356-97D5-F4895A46BCB9}"/>
    <cellStyle name="40% - Accent2 11 4 3" xfId="6755" xr:uid="{30EEEF38-E1AB-4B42-AC52-D065090FCEF1}"/>
    <cellStyle name="40% - Accent2 11 4_Exh G" xfId="2832" xr:uid="{00000000-0005-0000-0000-0000680A0000}"/>
    <cellStyle name="40% - Accent2 11 5" xfId="4073" xr:uid="{00000000-0005-0000-0000-0000690A0000}"/>
    <cellStyle name="40% - Accent2 11 5 2" xfId="7634" xr:uid="{CA46A729-5B03-475A-9AE3-5B18F68E9B27}"/>
    <cellStyle name="40% - Accent2 11 6" xfId="5876" xr:uid="{9C593F21-AFFF-435D-A8D9-2351D2918DBA}"/>
    <cellStyle name="40% - Accent2 11_Exh G" xfId="2825" xr:uid="{00000000-0005-0000-0000-00006A0A0000}"/>
    <cellStyle name="40% - Accent2 12" xfId="400" xr:uid="{00000000-0005-0000-0000-00006B0A0000}"/>
    <cellStyle name="40% - Accent2 12 2" xfId="401" xr:uid="{00000000-0005-0000-0000-00006C0A0000}"/>
    <cellStyle name="40% - Accent2 12 2 2" xfId="402" xr:uid="{00000000-0005-0000-0000-00006D0A0000}"/>
    <cellStyle name="40% - Accent2 12 2 2 2" xfId="1429" xr:uid="{00000000-0005-0000-0000-00006E0A0000}"/>
    <cellStyle name="40% - Accent2 12 2 2 2 2" xfId="4958" xr:uid="{00000000-0005-0000-0000-00006F0A0000}"/>
    <cellStyle name="40% - Accent2 12 2 2 2 2 2" xfId="8518" xr:uid="{B02CECF8-478E-4C65-8594-7946BB6B139D}"/>
    <cellStyle name="40% - Accent2 12 2 2 2 3" xfId="6761" xr:uid="{A4B6B848-75EA-4918-8313-725E97381A99}"/>
    <cellStyle name="40% - Accent2 12 2 2 2_Exh G" xfId="2836" xr:uid="{00000000-0005-0000-0000-0000700A0000}"/>
    <cellStyle name="40% - Accent2 12 2 2 3" xfId="4079" xr:uid="{00000000-0005-0000-0000-0000710A0000}"/>
    <cellStyle name="40% - Accent2 12 2 2 3 2" xfId="7640" xr:uid="{436998AE-5DAA-4310-A44F-CAF10055AC81}"/>
    <cellStyle name="40% - Accent2 12 2 2 4" xfId="5882" xr:uid="{E7CA1B25-3244-4DA3-A455-0D1509867ED0}"/>
    <cellStyle name="40% - Accent2 12 2 2_Exh G" xfId="2835" xr:uid="{00000000-0005-0000-0000-0000720A0000}"/>
    <cellStyle name="40% - Accent2 12 2 3" xfId="1428" xr:uid="{00000000-0005-0000-0000-0000730A0000}"/>
    <cellStyle name="40% - Accent2 12 2 3 2" xfId="4957" xr:uid="{00000000-0005-0000-0000-0000740A0000}"/>
    <cellStyle name="40% - Accent2 12 2 3 2 2" xfId="8517" xr:uid="{BCD88B92-5E74-4E43-AA37-793CE066D8B3}"/>
    <cellStyle name="40% - Accent2 12 2 3 3" xfId="6760" xr:uid="{E7CA5A4B-4938-483E-B04C-030EBCCC4512}"/>
    <cellStyle name="40% - Accent2 12 2 3_Exh G" xfId="2837" xr:uid="{00000000-0005-0000-0000-0000750A0000}"/>
    <cellStyle name="40% - Accent2 12 2 4" xfId="4078" xr:uid="{00000000-0005-0000-0000-0000760A0000}"/>
    <cellStyle name="40% - Accent2 12 2 4 2" xfId="7639" xr:uid="{90A51E9A-4E7A-417E-BA5A-9F0DACCAAE2A}"/>
    <cellStyle name="40% - Accent2 12 2 5" xfId="5881" xr:uid="{8FA00961-0F1A-4ED9-AED7-961BD35C5051}"/>
    <cellStyle name="40% - Accent2 12 2_Exh G" xfId="2834" xr:uid="{00000000-0005-0000-0000-0000770A0000}"/>
    <cellStyle name="40% - Accent2 12 3" xfId="403" xr:uid="{00000000-0005-0000-0000-0000780A0000}"/>
    <cellStyle name="40% - Accent2 12 3 2" xfId="1430" xr:uid="{00000000-0005-0000-0000-0000790A0000}"/>
    <cellStyle name="40% - Accent2 12 3 2 2" xfId="4959" xr:uid="{00000000-0005-0000-0000-00007A0A0000}"/>
    <cellStyle name="40% - Accent2 12 3 2 2 2" xfId="8519" xr:uid="{7130EF10-BD70-4AE4-AAD6-F5A354DB63DE}"/>
    <cellStyle name="40% - Accent2 12 3 2 3" xfId="6762" xr:uid="{975A22FD-A05D-4F81-9BC1-B467E46E78BA}"/>
    <cellStyle name="40% - Accent2 12 3 2_Exh G" xfId="2839" xr:uid="{00000000-0005-0000-0000-00007B0A0000}"/>
    <cellStyle name="40% - Accent2 12 3 3" xfId="4080" xr:uid="{00000000-0005-0000-0000-00007C0A0000}"/>
    <cellStyle name="40% - Accent2 12 3 3 2" xfId="7641" xr:uid="{98A1010B-20CE-4419-A9A8-FE9E07502624}"/>
    <cellStyle name="40% - Accent2 12 3 4" xfId="5883" xr:uid="{779ACDDC-AE50-4064-8B24-6EC7AFFA8219}"/>
    <cellStyle name="40% - Accent2 12 3_Exh G" xfId="2838" xr:uid="{00000000-0005-0000-0000-00007D0A0000}"/>
    <cellStyle name="40% - Accent2 12 4" xfId="1427" xr:uid="{00000000-0005-0000-0000-00007E0A0000}"/>
    <cellStyle name="40% - Accent2 12 4 2" xfId="4956" xr:uid="{00000000-0005-0000-0000-00007F0A0000}"/>
    <cellStyle name="40% - Accent2 12 4 2 2" xfId="8516" xr:uid="{3D2D6AC4-9859-4997-8D51-AF0A025DF33B}"/>
    <cellStyle name="40% - Accent2 12 4 3" xfId="6759" xr:uid="{1A59FB82-79C2-4892-8C26-56771C3BA8FD}"/>
    <cellStyle name="40% - Accent2 12 4_Exh G" xfId="2840" xr:uid="{00000000-0005-0000-0000-0000800A0000}"/>
    <cellStyle name="40% - Accent2 12 5" xfId="4077" xr:uid="{00000000-0005-0000-0000-0000810A0000}"/>
    <cellStyle name="40% - Accent2 12 5 2" xfId="7638" xr:uid="{EED6E191-5793-4E66-B708-CCF524961146}"/>
    <cellStyle name="40% - Accent2 12 6" xfId="5880" xr:uid="{FB63247B-34B3-484E-BBF2-D71652768015}"/>
    <cellStyle name="40% - Accent2 12_Exh G" xfId="2833" xr:uid="{00000000-0005-0000-0000-0000820A0000}"/>
    <cellStyle name="40% - Accent2 13" xfId="404" xr:uid="{00000000-0005-0000-0000-0000830A0000}"/>
    <cellStyle name="40% - Accent2 13 2" xfId="405" xr:uid="{00000000-0005-0000-0000-0000840A0000}"/>
    <cellStyle name="40% - Accent2 13 2 2" xfId="406" xr:uid="{00000000-0005-0000-0000-0000850A0000}"/>
    <cellStyle name="40% - Accent2 13 2 2 2" xfId="1433" xr:uid="{00000000-0005-0000-0000-0000860A0000}"/>
    <cellStyle name="40% - Accent2 13 2 2 2 2" xfId="4962" xr:uid="{00000000-0005-0000-0000-0000870A0000}"/>
    <cellStyle name="40% - Accent2 13 2 2 2 2 2" xfId="8522" xr:uid="{6211C87D-EB30-43D4-AB34-522102647CEE}"/>
    <cellStyle name="40% - Accent2 13 2 2 2 3" xfId="6765" xr:uid="{40225BE4-8973-4161-A466-11F101B6A39F}"/>
    <cellStyle name="40% - Accent2 13 2 2 2_Exh G" xfId="2844" xr:uid="{00000000-0005-0000-0000-0000880A0000}"/>
    <cellStyle name="40% - Accent2 13 2 2 3" xfId="4083" xr:uid="{00000000-0005-0000-0000-0000890A0000}"/>
    <cellStyle name="40% - Accent2 13 2 2 3 2" xfId="7644" xr:uid="{B48785D0-29EE-421D-B800-8115A747BD5F}"/>
    <cellStyle name="40% - Accent2 13 2 2 4" xfId="5886" xr:uid="{1FFBA4F8-2D4D-4E4A-B0BE-4954D999B8CB}"/>
    <cellStyle name="40% - Accent2 13 2 2_Exh G" xfId="2843" xr:uid="{00000000-0005-0000-0000-00008A0A0000}"/>
    <cellStyle name="40% - Accent2 13 2 3" xfId="1432" xr:uid="{00000000-0005-0000-0000-00008B0A0000}"/>
    <cellStyle name="40% - Accent2 13 2 3 2" xfId="4961" xr:uid="{00000000-0005-0000-0000-00008C0A0000}"/>
    <cellStyle name="40% - Accent2 13 2 3 2 2" xfId="8521" xr:uid="{B603CD58-8887-40F0-8AFD-E3C3E5FBF924}"/>
    <cellStyle name="40% - Accent2 13 2 3 3" xfId="6764" xr:uid="{8939D3D3-EACB-49C8-9A07-6798BA9C7D13}"/>
    <cellStyle name="40% - Accent2 13 2 3_Exh G" xfId="2845" xr:uid="{00000000-0005-0000-0000-00008D0A0000}"/>
    <cellStyle name="40% - Accent2 13 2 4" xfId="4082" xr:uid="{00000000-0005-0000-0000-00008E0A0000}"/>
    <cellStyle name="40% - Accent2 13 2 4 2" xfId="7643" xr:uid="{3C608DD0-20B7-4C11-AD60-006CD7C52609}"/>
    <cellStyle name="40% - Accent2 13 2 5" xfId="5885" xr:uid="{320F6768-7A0C-4820-BCD3-75A73D300C46}"/>
    <cellStyle name="40% - Accent2 13 2_Exh G" xfId="2842" xr:uid="{00000000-0005-0000-0000-00008F0A0000}"/>
    <cellStyle name="40% - Accent2 13 3" xfId="407" xr:uid="{00000000-0005-0000-0000-0000900A0000}"/>
    <cellStyle name="40% - Accent2 13 3 2" xfId="1434" xr:uid="{00000000-0005-0000-0000-0000910A0000}"/>
    <cellStyle name="40% - Accent2 13 3 2 2" xfId="4963" xr:uid="{00000000-0005-0000-0000-0000920A0000}"/>
    <cellStyle name="40% - Accent2 13 3 2 2 2" xfId="8523" xr:uid="{AFA83A35-4632-4F3D-8114-3DA614F86B2E}"/>
    <cellStyle name="40% - Accent2 13 3 2 3" xfId="6766" xr:uid="{E9FC651F-E95E-46DA-9E60-2B75AC1D4D66}"/>
    <cellStyle name="40% - Accent2 13 3 2_Exh G" xfId="2847" xr:uid="{00000000-0005-0000-0000-0000930A0000}"/>
    <cellStyle name="40% - Accent2 13 3 3" xfId="4084" xr:uid="{00000000-0005-0000-0000-0000940A0000}"/>
    <cellStyle name="40% - Accent2 13 3 3 2" xfId="7645" xr:uid="{6F3BB1BF-7CA9-42B5-A9CC-74F151CB8C66}"/>
    <cellStyle name="40% - Accent2 13 3 4" xfId="5887" xr:uid="{13B3E74E-6118-4CDA-BB38-60F7C7312E7D}"/>
    <cellStyle name="40% - Accent2 13 3_Exh G" xfId="2846" xr:uid="{00000000-0005-0000-0000-0000950A0000}"/>
    <cellStyle name="40% - Accent2 13 4" xfId="1431" xr:uid="{00000000-0005-0000-0000-0000960A0000}"/>
    <cellStyle name="40% - Accent2 13 4 2" xfId="4960" xr:uid="{00000000-0005-0000-0000-0000970A0000}"/>
    <cellStyle name="40% - Accent2 13 4 2 2" xfId="8520" xr:uid="{7B548A37-4261-487B-9412-38DFF9653C6B}"/>
    <cellStyle name="40% - Accent2 13 4 3" xfId="6763" xr:uid="{FEEBD27D-F7BF-4761-9311-00CBE05FC415}"/>
    <cellStyle name="40% - Accent2 13 4_Exh G" xfId="2848" xr:uid="{00000000-0005-0000-0000-0000980A0000}"/>
    <cellStyle name="40% - Accent2 13 5" xfId="4081" xr:uid="{00000000-0005-0000-0000-0000990A0000}"/>
    <cellStyle name="40% - Accent2 13 5 2" xfId="7642" xr:uid="{9001F0D5-EE8C-4A41-BD8E-38A7A100E764}"/>
    <cellStyle name="40% - Accent2 13 6" xfId="5884" xr:uid="{12900008-8873-42FD-B83F-1F6EB84327CA}"/>
    <cellStyle name="40% - Accent2 13_Exh G" xfId="2841" xr:uid="{00000000-0005-0000-0000-00009A0A0000}"/>
    <cellStyle name="40% - Accent2 14" xfId="408" xr:uid="{00000000-0005-0000-0000-00009B0A0000}"/>
    <cellStyle name="40% - Accent2 14 2" xfId="409" xr:uid="{00000000-0005-0000-0000-00009C0A0000}"/>
    <cellStyle name="40% - Accent2 14 2 2" xfId="1436" xr:uid="{00000000-0005-0000-0000-00009D0A0000}"/>
    <cellStyle name="40% - Accent2 14 2 2 2" xfId="4965" xr:uid="{00000000-0005-0000-0000-00009E0A0000}"/>
    <cellStyle name="40% - Accent2 14 2 2 2 2" xfId="8525" xr:uid="{7D94767B-BD31-4A2F-8EEE-361A038BE3A0}"/>
    <cellStyle name="40% - Accent2 14 2 2 3" xfId="6768" xr:uid="{0CE4425D-98CC-4C7B-9234-3F1F39A114A1}"/>
    <cellStyle name="40% - Accent2 14 2 2_Exh G" xfId="2851" xr:uid="{00000000-0005-0000-0000-00009F0A0000}"/>
    <cellStyle name="40% - Accent2 14 2 3" xfId="4086" xr:uid="{00000000-0005-0000-0000-0000A00A0000}"/>
    <cellStyle name="40% - Accent2 14 2 3 2" xfId="7647" xr:uid="{E082B926-60C7-4FB5-A2B9-DC70FD191CEE}"/>
    <cellStyle name="40% - Accent2 14 2 4" xfId="5889" xr:uid="{2547659A-95C9-4EAA-894F-42B00D90FF3A}"/>
    <cellStyle name="40% - Accent2 14 2_Exh G" xfId="2850" xr:uid="{00000000-0005-0000-0000-0000A10A0000}"/>
    <cellStyle name="40% - Accent2 14 3" xfId="1435" xr:uid="{00000000-0005-0000-0000-0000A20A0000}"/>
    <cellStyle name="40% - Accent2 14 3 2" xfId="4964" xr:uid="{00000000-0005-0000-0000-0000A30A0000}"/>
    <cellStyle name="40% - Accent2 14 3 2 2" xfId="8524" xr:uid="{E0E39B2A-A2EB-4F83-B5F0-59B9638EE4BC}"/>
    <cellStyle name="40% - Accent2 14 3 3" xfId="6767" xr:uid="{4E7B1A5D-EBB5-47C3-AC94-E94F01DF6E74}"/>
    <cellStyle name="40% - Accent2 14 3_Exh G" xfId="2852" xr:uid="{00000000-0005-0000-0000-0000A40A0000}"/>
    <cellStyle name="40% - Accent2 14 4" xfId="4085" xr:uid="{00000000-0005-0000-0000-0000A50A0000}"/>
    <cellStyle name="40% - Accent2 14 4 2" xfId="7646" xr:uid="{120B7E2C-D0A3-4A66-B849-93DCA1C35391}"/>
    <cellStyle name="40% - Accent2 14 5" xfId="5888" xr:uid="{8AEE9D5E-C797-4DC8-B490-B9A7D8AB9269}"/>
    <cellStyle name="40% - Accent2 14_Exh G" xfId="2849" xr:uid="{00000000-0005-0000-0000-0000A60A0000}"/>
    <cellStyle name="40% - Accent2 15" xfId="410" xr:uid="{00000000-0005-0000-0000-0000A70A0000}"/>
    <cellStyle name="40% - Accent2 15 2" xfId="1437" xr:uid="{00000000-0005-0000-0000-0000A80A0000}"/>
    <cellStyle name="40% - Accent2 15 2 2" xfId="4966" xr:uid="{00000000-0005-0000-0000-0000A90A0000}"/>
    <cellStyle name="40% - Accent2 15 2 2 2" xfId="8526" xr:uid="{937CE4EC-F6F2-4179-B6A6-BE5B26FF607B}"/>
    <cellStyle name="40% - Accent2 15 2 3" xfId="6769" xr:uid="{C6D4B503-46EE-4AE8-BC72-BC15AF8A3E73}"/>
    <cellStyle name="40% - Accent2 15 2_Exh G" xfId="2854" xr:uid="{00000000-0005-0000-0000-0000AA0A0000}"/>
    <cellStyle name="40% - Accent2 15 3" xfId="4087" xr:uid="{00000000-0005-0000-0000-0000AB0A0000}"/>
    <cellStyle name="40% - Accent2 15 3 2" xfId="7648" xr:uid="{7D26A2FC-4032-442F-B14A-9E35FBDB8979}"/>
    <cellStyle name="40% - Accent2 15 4" xfId="5890" xr:uid="{E8B57E0A-B6F7-479B-9150-B6F052774DBE}"/>
    <cellStyle name="40% - Accent2 15_Exh G" xfId="2853" xr:uid="{00000000-0005-0000-0000-0000AC0A0000}"/>
    <cellStyle name="40% - Accent2 16" xfId="860" xr:uid="{00000000-0005-0000-0000-0000AD0A0000}"/>
    <cellStyle name="40% - Accent2 16 2" xfId="1798" xr:uid="{00000000-0005-0000-0000-0000AE0A0000}"/>
    <cellStyle name="40% - Accent2 16 2 2" xfId="5318" xr:uid="{00000000-0005-0000-0000-0000AF0A0000}"/>
    <cellStyle name="40% - Accent2 16 2 2 2" xfId="8878" xr:uid="{BC0245CE-8771-470E-9CAA-B65980667C55}"/>
    <cellStyle name="40% - Accent2 16 2 3" xfId="7121" xr:uid="{B6A61323-4D81-40D3-ACE6-3C1FE41B331E}"/>
    <cellStyle name="40% - Accent2 16 2_Exh G" xfId="2856" xr:uid="{00000000-0005-0000-0000-0000B00A0000}"/>
    <cellStyle name="40% - Accent2 16 3" xfId="4439" xr:uid="{00000000-0005-0000-0000-0000B10A0000}"/>
    <cellStyle name="40% - Accent2 16 3 2" xfId="8000" xr:uid="{CE423379-B3D6-4E23-950C-09AE21C1E6D3}"/>
    <cellStyle name="40% - Accent2 16 4" xfId="6243" xr:uid="{175347DC-3FA4-4787-820C-DFDBC7D7CA5D}"/>
    <cellStyle name="40% - Accent2 16_Exh G" xfId="2855" xr:uid="{00000000-0005-0000-0000-0000B20A0000}"/>
    <cellStyle name="40% - Accent2 2" xfId="411" xr:uid="{00000000-0005-0000-0000-0000B30A0000}"/>
    <cellStyle name="40% - Accent2 2 2" xfId="412" xr:uid="{00000000-0005-0000-0000-0000B40A0000}"/>
    <cellStyle name="40% - Accent2 2 2 2" xfId="413" xr:uid="{00000000-0005-0000-0000-0000B50A0000}"/>
    <cellStyle name="40% - Accent2 2 2 2 2" xfId="1440" xr:uid="{00000000-0005-0000-0000-0000B60A0000}"/>
    <cellStyle name="40% - Accent2 2 2 2 2 2" xfId="4969" xr:uid="{00000000-0005-0000-0000-0000B70A0000}"/>
    <cellStyle name="40% - Accent2 2 2 2 2 2 2" xfId="8529" xr:uid="{05A447A8-E4A6-4ACE-8498-9F3B76C0DF48}"/>
    <cellStyle name="40% - Accent2 2 2 2 2 3" xfId="6772" xr:uid="{CD8CB25F-598A-4AED-A37B-DB9E606A0C80}"/>
    <cellStyle name="40% - Accent2 2 2 2 2_Exh G" xfId="2860" xr:uid="{00000000-0005-0000-0000-0000B80A0000}"/>
    <cellStyle name="40% - Accent2 2 2 2 3" xfId="4090" xr:uid="{00000000-0005-0000-0000-0000B90A0000}"/>
    <cellStyle name="40% - Accent2 2 2 2 3 2" xfId="7651" xr:uid="{2905D4A5-6A32-4C86-A0AD-CC2FA2094532}"/>
    <cellStyle name="40% - Accent2 2 2 2 4" xfId="5893" xr:uid="{B3DC28C5-24D5-4511-A4FA-ED93342E5645}"/>
    <cellStyle name="40% - Accent2 2 2 2_Exh G" xfId="2859" xr:uid="{00000000-0005-0000-0000-0000BA0A0000}"/>
    <cellStyle name="40% - Accent2 2 2 3" xfId="958" xr:uid="{00000000-0005-0000-0000-0000BB0A0000}"/>
    <cellStyle name="40% - Accent2 2 2 3 2" xfId="1879" xr:uid="{00000000-0005-0000-0000-0000BC0A0000}"/>
    <cellStyle name="40% - Accent2 2 2 3 2 2" xfId="5396" xr:uid="{00000000-0005-0000-0000-0000BD0A0000}"/>
    <cellStyle name="40% - Accent2 2 2 3 2 2 2" xfId="8956" xr:uid="{64136391-E75D-4593-AE2C-4076FC6E2677}"/>
    <cellStyle name="40% - Accent2 2 2 3 2 3" xfId="7199" xr:uid="{C627576B-DCA7-4C6A-9556-42D997CA170A}"/>
    <cellStyle name="40% - Accent2 2 2 3 2_Exh G" xfId="2862" xr:uid="{00000000-0005-0000-0000-0000BE0A0000}"/>
    <cellStyle name="40% - Accent2 2 2 3 3" xfId="4517" xr:uid="{00000000-0005-0000-0000-0000BF0A0000}"/>
    <cellStyle name="40% - Accent2 2 2 3 3 2" xfId="8078" xr:uid="{BBF3FE5B-33BE-45D9-B15A-B61954D295EE}"/>
    <cellStyle name="40% - Accent2 2 2 3 4" xfId="6321" xr:uid="{73563825-44AA-4DF4-B143-582853E74C90}"/>
    <cellStyle name="40% - Accent2 2 2 3_Exh G" xfId="2861" xr:uid="{00000000-0005-0000-0000-0000C00A0000}"/>
    <cellStyle name="40% - Accent2 2 2 4" xfId="1439" xr:uid="{00000000-0005-0000-0000-0000C10A0000}"/>
    <cellStyle name="40% - Accent2 2 2 4 2" xfId="4968" xr:uid="{00000000-0005-0000-0000-0000C20A0000}"/>
    <cellStyle name="40% - Accent2 2 2 4 2 2" xfId="8528" xr:uid="{EB606C59-1E3F-491A-BBB1-7D8A14A3C624}"/>
    <cellStyle name="40% - Accent2 2 2 4 3" xfId="6771" xr:uid="{4E871543-5A7B-4965-97A3-2E3009FFA775}"/>
    <cellStyle name="40% - Accent2 2 2 4_Exh G" xfId="2863" xr:uid="{00000000-0005-0000-0000-0000C30A0000}"/>
    <cellStyle name="40% - Accent2 2 2 5" xfId="4089" xr:uid="{00000000-0005-0000-0000-0000C40A0000}"/>
    <cellStyle name="40% - Accent2 2 2 5 2" xfId="7650" xr:uid="{EA6B8E11-5B79-4EE2-B0BE-0B77D721AE82}"/>
    <cellStyle name="40% - Accent2 2 2 6" xfId="5892" xr:uid="{A14E7479-30E0-445F-9580-1AE572272041}"/>
    <cellStyle name="40% - Accent2 2 2_Exh G" xfId="2858" xr:uid="{00000000-0005-0000-0000-0000C50A0000}"/>
    <cellStyle name="40% - Accent2 2 3" xfId="414" xr:uid="{00000000-0005-0000-0000-0000C60A0000}"/>
    <cellStyle name="40% - Accent2 2 3 2" xfId="1441" xr:uid="{00000000-0005-0000-0000-0000C70A0000}"/>
    <cellStyle name="40% - Accent2 2 3 2 2" xfId="4970" xr:uid="{00000000-0005-0000-0000-0000C80A0000}"/>
    <cellStyle name="40% - Accent2 2 3 2 2 2" xfId="8530" xr:uid="{1F060502-599E-4EB0-A8CD-985B7DCA4021}"/>
    <cellStyle name="40% - Accent2 2 3 2 3" xfId="6773" xr:uid="{94A70E82-81F7-4065-BF86-9B4DD69F6B23}"/>
    <cellStyle name="40% - Accent2 2 3 2_Exh G" xfId="2865" xr:uid="{00000000-0005-0000-0000-0000C90A0000}"/>
    <cellStyle name="40% - Accent2 2 3 3" xfId="4091" xr:uid="{00000000-0005-0000-0000-0000CA0A0000}"/>
    <cellStyle name="40% - Accent2 2 3 3 2" xfId="7652" xr:uid="{A48A6F66-36FA-4486-825B-97EDD50430AC}"/>
    <cellStyle name="40% - Accent2 2 3 4" xfId="5894" xr:uid="{ED50320D-D9F4-417D-A920-2BFBE380D5C3}"/>
    <cellStyle name="40% - Accent2 2 3_Exh G" xfId="2864" xr:uid="{00000000-0005-0000-0000-0000CB0A0000}"/>
    <cellStyle name="40% - Accent2 2 4" xfId="957" xr:uid="{00000000-0005-0000-0000-0000CC0A0000}"/>
    <cellStyle name="40% - Accent2 2 4 2" xfId="1878" xr:uid="{00000000-0005-0000-0000-0000CD0A0000}"/>
    <cellStyle name="40% - Accent2 2 4 2 2" xfId="5395" xr:uid="{00000000-0005-0000-0000-0000CE0A0000}"/>
    <cellStyle name="40% - Accent2 2 4 2 2 2" xfId="8955" xr:uid="{15B701C3-D2BA-4454-98D6-E25A71BCD1A3}"/>
    <cellStyle name="40% - Accent2 2 4 2 3" xfId="7198" xr:uid="{599B7B29-9A8A-422C-9F9F-60D09C7D2C4D}"/>
    <cellStyle name="40% - Accent2 2 4 2_Exh G" xfId="2867" xr:uid="{00000000-0005-0000-0000-0000CF0A0000}"/>
    <cellStyle name="40% - Accent2 2 4 3" xfId="4516" xr:uid="{00000000-0005-0000-0000-0000D00A0000}"/>
    <cellStyle name="40% - Accent2 2 4 3 2" xfId="8077" xr:uid="{4796CDBF-DFCD-4969-8AFE-5B5F1A46B7DE}"/>
    <cellStyle name="40% - Accent2 2 4 4" xfId="6320" xr:uid="{1BD46BB9-90CB-4C22-B8F4-77E6E0F90AB5}"/>
    <cellStyle name="40% - Accent2 2 4_Exh G" xfId="2866" xr:uid="{00000000-0005-0000-0000-0000D10A0000}"/>
    <cellStyle name="40% - Accent2 2 5" xfId="1438" xr:uid="{00000000-0005-0000-0000-0000D20A0000}"/>
    <cellStyle name="40% - Accent2 2 5 2" xfId="4967" xr:uid="{00000000-0005-0000-0000-0000D30A0000}"/>
    <cellStyle name="40% - Accent2 2 5 2 2" xfId="8527" xr:uid="{E73E0C8C-8816-4953-B8B0-3FC4ABA02A8A}"/>
    <cellStyle name="40% - Accent2 2 5 3" xfId="6770" xr:uid="{CC477B16-5C29-49EA-8B9E-C713B2507FBA}"/>
    <cellStyle name="40% - Accent2 2 5_Exh G" xfId="2868" xr:uid="{00000000-0005-0000-0000-0000D40A0000}"/>
    <cellStyle name="40% - Accent2 2 6" xfId="4088" xr:uid="{00000000-0005-0000-0000-0000D50A0000}"/>
    <cellStyle name="40% - Accent2 2 6 2" xfId="7649" xr:uid="{CDE3FB3E-8752-4A5A-BE20-46D6D4909FDF}"/>
    <cellStyle name="40% - Accent2 2 7" xfId="5891" xr:uid="{D647B55B-29DD-4D0F-A711-78F465B935E0}"/>
    <cellStyle name="40% - Accent2 2_Exh G" xfId="2857" xr:uid="{00000000-0005-0000-0000-0000D60A0000}"/>
    <cellStyle name="40% - Accent2 3" xfId="415" xr:uid="{00000000-0005-0000-0000-0000D70A0000}"/>
    <cellStyle name="40% - Accent2 3 2" xfId="416" xr:uid="{00000000-0005-0000-0000-0000D80A0000}"/>
    <cellStyle name="40% - Accent2 3 2 2" xfId="417" xr:uid="{00000000-0005-0000-0000-0000D90A0000}"/>
    <cellStyle name="40% - Accent2 3 2 2 2" xfId="1444" xr:uid="{00000000-0005-0000-0000-0000DA0A0000}"/>
    <cellStyle name="40% - Accent2 3 2 2 2 2" xfId="4973" xr:uid="{00000000-0005-0000-0000-0000DB0A0000}"/>
    <cellStyle name="40% - Accent2 3 2 2 2 2 2" xfId="8533" xr:uid="{B323982D-E3D8-4071-AE07-BDE52D8025B2}"/>
    <cellStyle name="40% - Accent2 3 2 2 2 3" xfId="6776" xr:uid="{0C024DFC-6E88-464F-A494-46F3F2B546BA}"/>
    <cellStyle name="40% - Accent2 3 2 2 2_Exh G" xfId="2872" xr:uid="{00000000-0005-0000-0000-0000DC0A0000}"/>
    <cellStyle name="40% - Accent2 3 2 2 3" xfId="4094" xr:uid="{00000000-0005-0000-0000-0000DD0A0000}"/>
    <cellStyle name="40% - Accent2 3 2 2 3 2" xfId="7655" xr:uid="{4CC4473E-F323-43A1-AD43-19276E91C44F}"/>
    <cellStyle name="40% - Accent2 3 2 2 4" xfId="5897" xr:uid="{E93C7FBB-60DE-43FD-AEE8-2AC9CD5075A6}"/>
    <cellStyle name="40% - Accent2 3 2 2_Exh G" xfId="2871" xr:uid="{00000000-0005-0000-0000-0000DE0A0000}"/>
    <cellStyle name="40% - Accent2 3 2 3" xfId="960" xr:uid="{00000000-0005-0000-0000-0000DF0A0000}"/>
    <cellStyle name="40% - Accent2 3 2 3 2" xfId="1881" xr:uid="{00000000-0005-0000-0000-0000E00A0000}"/>
    <cellStyle name="40% - Accent2 3 2 3 2 2" xfId="5398" xr:uid="{00000000-0005-0000-0000-0000E10A0000}"/>
    <cellStyle name="40% - Accent2 3 2 3 2 2 2" xfId="8958" xr:uid="{093186A2-3F98-4139-B674-7135DB00C9EF}"/>
    <cellStyle name="40% - Accent2 3 2 3 2 3" xfId="7201" xr:uid="{3FF09F5A-A796-4BD6-B741-6B18BB797CF8}"/>
    <cellStyle name="40% - Accent2 3 2 3 2_Exh G" xfId="2874" xr:uid="{00000000-0005-0000-0000-0000E20A0000}"/>
    <cellStyle name="40% - Accent2 3 2 3 3" xfId="4519" xr:uid="{00000000-0005-0000-0000-0000E30A0000}"/>
    <cellStyle name="40% - Accent2 3 2 3 3 2" xfId="8080" xr:uid="{A54E4D81-DB4D-4452-AEA2-87D4AB9D35CC}"/>
    <cellStyle name="40% - Accent2 3 2 3 4" xfId="6323" xr:uid="{9BA91859-AF56-4B3B-A965-F2C44DB94B93}"/>
    <cellStyle name="40% - Accent2 3 2 3_Exh G" xfId="2873" xr:uid="{00000000-0005-0000-0000-0000E40A0000}"/>
    <cellStyle name="40% - Accent2 3 2 4" xfId="1443" xr:uid="{00000000-0005-0000-0000-0000E50A0000}"/>
    <cellStyle name="40% - Accent2 3 2 4 2" xfId="4972" xr:uid="{00000000-0005-0000-0000-0000E60A0000}"/>
    <cellStyle name="40% - Accent2 3 2 4 2 2" xfId="8532" xr:uid="{650634CD-32C9-449D-BA44-BD736598DC16}"/>
    <cellStyle name="40% - Accent2 3 2 4 3" xfId="6775" xr:uid="{58589BD0-C09D-4F08-BB49-A9FB2C428D44}"/>
    <cellStyle name="40% - Accent2 3 2 4_Exh G" xfId="2875" xr:uid="{00000000-0005-0000-0000-0000E70A0000}"/>
    <cellStyle name="40% - Accent2 3 2 5" xfId="4093" xr:uid="{00000000-0005-0000-0000-0000E80A0000}"/>
    <cellStyle name="40% - Accent2 3 2 5 2" xfId="7654" xr:uid="{2AEA9CC8-94A7-4753-9625-29CE68C7E803}"/>
    <cellStyle name="40% - Accent2 3 2 6" xfId="5896" xr:uid="{5EAABF18-AA36-4B36-B08C-E7BF99683C88}"/>
    <cellStyle name="40% - Accent2 3 2_Exh G" xfId="2870" xr:uid="{00000000-0005-0000-0000-0000E90A0000}"/>
    <cellStyle name="40% - Accent2 3 3" xfId="418" xr:uid="{00000000-0005-0000-0000-0000EA0A0000}"/>
    <cellStyle name="40% - Accent2 3 3 2" xfId="1445" xr:uid="{00000000-0005-0000-0000-0000EB0A0000}"/>
    <cellStyle name="40% - Accent2 3 3 2 2" xfId="4974" xr:uid="{00000000-0005-0000-0000-0000EC0A0000}"/>
    <cellStyle name="40% - Accent2 3 3 2 2 2" xfId="8534" xr:uid="{855D0357-10CA-4B32-A864-7FC2EFB2665C}"/>
    <cellStyle name="40% - Accent2 3 3 2 3" xfId="6777" xr:uid="{A729B751-3D6F-45DE-9442-75AD137ADF08}"/>
    <cellStyle name="40% - Accent2 3 3 2_Exh G" xfId="2877" xr:uid="{00000000-0005-0000-0000-0000ED0A0000}"/>
    <cellStyle name="40% - Accent2 3 3 3" xfId="4095" xr:uid="{00000000-0005-0000-0000-0000EE0A0000}"/>
    <cellStyle name="40% - Accent2 3 3 3 2" xfId="7656" xr:uid="{E37E7B7F-8CC0-4A31-AAF3-5A4BDCDEA71F}"/>
    <cellStyle name="40% - Accent2 3 3 4" xfId="5898" xr:uid="{2CDF66E9-7EB1-4FFA-A1CA-3130C37193E7}"/>
    <cellStyle name="40% - Accent2 3 3_Exh G" xfId="2876" xr:uid="{00000000-0005-0000-0000-0000EF0A0000}"/>
    <cellStyle name="40% - Accent2 3 4" xfId="959" xr:uid="{00000000-0005-0000-0000-0000F00A0000}"/>
    <cellStyle name="40% - Accent2 3 4 2" xfId="1880" xr:uid="{00000000-0005-0000-0000-0000F10A0000}"/>
    <cellStyle name="40% - Accent2 3 4 2 2" xfId="5397" xr:uid="{00000000-0005-0000-0000-0000F20A0000}"/>
    <cellStyle name="40% - Accent2 3 4 2 2 2" xfId="8957" xr:uid="{9362E118-99CE-4DAD-BA87-5AD53C4BFED9}"/>
    <cellStyle name="40% - Accent2 3 4 2 3" xfId="7200" xr:uid="{EA761930-BE55-4024-9205-4AC5C74885DD}"/>
    <cellStyle name="40% - Accent2 3 4 2_Exh G" xfId="2879" xr:uid="{00000000-0005-0000-0000-0000F30A0000}"/>
    <cellStyle name="40% - Accent2 3 4 3" xfId="4518" xr:uid="{00000000-0005-0000-0000-0000F40A0000}"/>
    <cellStyle name="40% - Accent2 3 4 3 2" xfId="8079" xr:uid="{9B522C03-034B-466B-9F6F-74E91ADED0EB}"/>
    <cellStyle name="40% - Accent2 3 4 4" xfId="6322" xr:uid="{5B009B38-701A-4FB5-B997-63B2085D9157}"/>
    <cellStyle name="40% - Accent2 3 4_Exh G" xfId="2878" xr:uid="{00000000-0005-0000-0000-0000F50A0000}"/>
    <cellStyle name="40% - Accent2 3 5" xfId="1442" xr:uid="{00000000-0005-0000-0000-0000F60A0000}"/>
    <cellStyle name="40% - Accent2 3 5 2" xfId="4971" xr:uid="{00000000-0005-0000-0000-0000F70A0000}"/>
    <cellStyle name="40% - Accent2 3 5 2 2" xfId="8531" xr:uid="{D9D85F3E-56D2-49BF-9DF0-5D3AAE79116C}"/>
    <cellStyle name="40% - Accent2 3 5 3" xfId="6774" xr:uid="{C0888980-F582-4FC4-B755-04D88CB5519E}"/>
    <cellStyle name="40% - Accent2 3 5_Exh G" xfId="2880" xr:uid="{00000000-0005-0000-0000-0000F80A0000}"/>
    <cellStyle name="40% - Accent2 3 6" xfId="4092" xr:uid="{00000000-0005-0000-0000-0000F90A0000}"/>
    <cellStyle name="40% - Accent2 3 6 2" xfId="7653" xr:uid="{5D6CD032-01EC-43A9-B356-4E02EA6CED97}"/>
    <cellStyle name="40% - Accent2 3 7" xfId="5895" xr:uid="{8A1640F1-02CF-49AE-8D3C-762F704BD63C}"/>
    <cellStyle name="40% - Accent2 3_Exh G" xfId="2869" xr:uid="{00000000-0005-0000-0000-0000FA0A0000}"/>
    <cellStyle name="40% - Accent2 4" xfId="419" xr:uid="{00000000-0005-0000-0000-0000FB0A0000}"/>
    <cellStyle name="40% - Accent2 4 2" xfId="420" xr:uid="{00000000-0005-0000-0000-0000FC0A0000}"/>
    <cellStyle name="40% - Accent2 4 2 2" xfId="421" xr:uid="{00000000-0005-0000-0000-0000FD0A0000}"/>
    <cellStyle name="40% - Accent2 4 2 2 2" xfId="1448" xr:uid="{00000000-0005-0000-0000-0000FE0A0000}"/>
    <cellStyle name="40% - Accent2 4 2 2 2 2" xfId="4977" xr:uid="{00000000-0005-0000-0000-0000FF0A0000}"/>
    <cellStyle name="40% - Accent2 4 2 2 2 2 2" xfId="8537" xr:uid="{2EF0406A-DF5F-4C5D-B009-2544CE49944A}"/>
    <cellStyle name="40% - Accent2 4 2 2 2 3" xfId="6780" xr:uid="{2D86EA84-016A-4677-97EE-BD4628C6D1C7}"/>
    <cellStyle name="40% - Accent2 4 2 2 2_Exh G" xfId="2884" xr:uid="{00000000-0005-0000-0000-0000000B0000}"/>
    <cellStyle name="40% - Accent2 4 2 2 3" xfId="4098" xr:uid="{00000000-0005-0000-0000-0000010B0000}"/>
    <cellStyle name="40% - Accent2 4 2 2 3 2" xfId="7659" xr:uid="{D78EADC7-3CB3-49D9-A0EF-04327FCBF76A}"/>
    <cellStyle name="40% - Accent2 4 2 2 4" xfId="5901" xr:uid="{7E869C21-FAC3-42F3-A6EE-5736ECF976A3}"/>
    <cellStyle name="40% - Accent2 4 2 2_Exh G" xfId="2883" xr:uid="{00000000-0005-0000-0000-0000020B0000}"/>
    <cellStyle name="40% - Accent2 4 2 3" xfId="962" xr:uid="{00000000-0005-0000-0000-0000030B0000}"/>
    <cellStyle name="40% - Accent2 4 2 3 2" xfId="1883" xr:uid="{00000000-0005-0000-0000-0000040B0000}"/>
    <cellStyle name="40% - Accent2 4 2 3 2 2" xfId="5400" xr:uid="{00000000-0005-0000-0000-0000050B0000}"/>
    <cellStyle name="40% - Accent2 4 2 3 2 2 2" xfId="8960" xr:uid="{55EC2702-6592-42D2-A72F-46C9668C99F4}"/>
    <cellStyle name="40% - Accent2 4 2 3 2 3" xfId="7203" xr:uid="{FBA67C9A-DB3C-40D9-A071-4B8D85F6E116}"/>
    <cellStyle name="40% - Accent2 4 2 3 2_Exh G" xfId="2886" xr:uid="{00000000-0005-0000-0000-0000060B0000}"/>
    <cellStyle name="40% - Accent2 4 2 3 3" xfId="4521" xr:uid="{00000000-0005-0000-0000-0000070B0000}"/>
    <cellStyle name="40% - Accent2 4 2 3 3 2" xfId="8082" xr:uid="{AAE98AA0-7BD0-4B1C-A961-C056FA5091B6}"/>
    <cellStyle name="40% - Accent2 4 2 3 4" xfId="6325" xr:uid="{03930E46-FE28-41CE-BC68-7EEC352A74A6}"/>
    <cellStyle name="40% - Accent2 4 2 3_Exh G" xfId="2885" xr:uid="{00000000-0005-0000-0000-0000080B0000}"/>
    <cellStyle name="40% - Accent2 4 2 4" xfId="1447" xr:uid="{00000000-0005-0000-0000-0000090B0000}"/>
    <cellStyle name="40% - Accent2 4 2 4 2" xfId="4976" xr:uid="{00000000-0005-0000-0000-00000A0B0000}"/>
    <cellStyle name="40% - Accent2 4 2 4 2 2" xfId="8536" xr:uid="{8B257336-387C-4327-89B8-A2847FFF813E}"/>
    <cellStyle name="40% - Accent2 4 2 4 3" xfId="6779" xr:uid="{98A4A6C5-D63B-4719-93A5-69BEED9BB6DC}"/>
    <cellStyle name="40% - Accent2 4 2 4_Exh G" xfId="2887" xr:uid="{00000000-0005-0000-0000-00000B0B0000}"/>
    <cellStyle name="40% - Accent2 4 2 5" xfId="4097" xr:uid="{00000000-0005-0000-0000-00000C0B0000}"/>
    <cellStyle name="40% - Accent2 4 2 5 2" xfId="7658" xr:uid="{AE980663-AB06-4F17-9751-2DB7AA3E1652}"/>
    <cellStyle name="40% - Accent2 4 2 6" xfId="5900" xr:uid="{D2B50FA1-E258-4D62-A8EE-AF1694AA178F}"/>
    <cellStyle name="40% - Accent2 4 2_Exh G" xfId="2882" xr:uid="{00000000-0005-0000-0000-00000D0B0000}"/>
    <cellStyle name="40% - Accent2 4 3" xfId="422" xr:uid="{00000000-0005-0000-0000-00000E0B0000}"/>
    <cellStyle name="40% - Accent2 4 3 2" xfId="1449" xr:uid="{00000000-0005-0000-0000-00000F0B0000}"/>
    <cellStyle name="40% - Accent2 4 3 2 2" xfId="4978" xr:uid="{00000000-0005-0000-0000-0000100B0000}"/>
    <cellStyle name="40% - Accent2 4 3 2 2 2" xfId="8538" xr:uid="{F32AE7A9-6DB6-45A5-8972-D32675F66D21}"/>
    <cellStyle name="40% - Accent2 4 3 2 3" xfId="6781" xr:uid="{B0002D03-E307-4FF2-A3D2-1F0766333EA7}"/>
    <cellStyle name="40% - Accent2 4 3 2_Exh G" xfId="2889" xr:uid="{00000000-0005-0000-0000-0000110B0000}"/>
    <cellStyle name="40% - Accent2 4 3 3" xfId="4099" xr:uid="{00000000-0005-0000-0000-0000120B0000}"/>
    <cellStyle name="40% - Accent2 4 3 3 2" xfId="7660" xr:uid="{C5B47801-9C00-430F-8C1D-8192C46F7599}"/>
    <cellStyle name="40% - Accent2 4 3 4" xfId="5902" xr:uid="{01EB0D68-EFD9-48A4-9A04-6B3342C1E75F}"/>
    <cellStyle name="40% - Accent2 4 3_Exh G" xfId="2888" xr:uid="{00000000-0005-0000-0000-0000130B0000}"/>
    <cellStyle name="40% - Accent2 4 4" xfId="961" xr:uid="{00000000-0005-0000-0000-0000140B0000}"/>
    <cellStyle name="40% - Accent2 4 4 2" xfId="1882" xr:uid="{00000000-0005-0000-0000-0000150B0000}"/>
    <cellStyle name="40% - Accent2 4 4 2 2" xfId="5399" xr:uid="{00000000-0005-0000-0000-0000160B0000}"/>
    <cellStyle name="40% - Accent2 4 4 2 2 2" xfId="8959" xr:uid="{1687D121-BC6F-4E8D-8ECF-7CA37AB6BE2B}"/>
    <cellStyle name="40% - Accent2 4 4 2 3" xfId="7202" xr:uid="{5EFF1D27-CDA0-4809-B057-2FC4E956615F}"/>
    <cellStyle name="40% - Accent2 4 4 2_Exh G" xfId="2891" xr:uid="{00000000-0005-0000-0000-0000170B0000}"/>
    <cellStyle name="40% - Accent2 4 4 3" xfId="4520" xr:uid="{00000000-0005-0000-0000-0000180B0000}"/>
    <cellStyle name="40% - Accent2 4 4 3 2" xfId="8081" xr:uid="{785EEDC8-C4AA-45DA-939A-3DA67DCD6732}"/>
    <cellStyle name="40% - Accent2 4 4 4" xfId="6324" xr:uid="{28C093CF-4EF6-42CA-A57E-A10148BF5079}"/>
    <cellStyle name="40% - Accent2 4 4_Exh G" xfId="2890" xr:uid="{00000000-0005-0000-0000-0000190B0000}"/>
    <cellStyle name="40% - Accent2 4 5" xfId="1446" xr:uid="{00000000-0005-0000-0000-00001A0B0000}"/>
    <cellStyle name="40% - Accent2 4 5 2" xfId="4975" xr:uid="{00000000-0005-0000-0000-00001B0B0000}"/>
    <cellStyle name="40% - Accent2 4 5 2 2" xfId="8535" xr:uid="{6E915559-A4FC-4B45-AA55-AF3D76F9577A}"/>
    <cellStyle name="40% - Accent2 4 5 3" xfId="6778" xr:uid="{DC9BC1BC-9FF7-4922-A172-24C182619751}"/>
    <cellStyle name="40% - Accent2 4 5_Exh G" xfId="2892" xr:uid="{00000000-0005-0000-0000-00001C0B0000}"/>
    <cellStyle name="40% - Accent2 4 6" xfId="4096" xr:uid="{00000000-0005-0000-0000-00001D0B0000}"/>
    <cellStyle name="40% - Accent2 4 6 2" xfId="7657" xr:uid="{33D0A15C-5F0D-43D8-A58C-CC7CDA50CD29}"/>
    <cellStyle name="40% - Accent2 4 7" xfId="5899" xr:uid="{13240DD8-AE43-4933-86A7-FDD36523FF0C}"/>
    <cellStyle name="40% - Accent2 4_Exh G" xfId="2881" xr:uid="{00000000-0005-0000-0000-00001E0B0000}"/>
    <cellStyle name="40% - Accent2 5" xfId="423" xr:uid="{00000000-0005-0000-0000-00001F0B0000}"/>
    <cellStyle name="40% - Accent2 5 2" xfId="424" xr:uid="{00000000-0005-0000-0000-0000200B0000}"/>
    <cellStyle name="40% - Accent2 5 2 2" xfId="425" xr:uid="{00000000-0005-0000-0000-0000210B0000}"/>
    <cellStyle name="40% - Accent2 5 2 2 2" xfId="1452" xr:uid="{00000000-0005-0000-0000-0000220B0000}"/>
    <cellStyle name="40% - Accent2 5 2 2 2 2" xfId="4981" xr:uid="{00000000-0005-0000-0000-0000230B0000}"/>
    <cellStyle name="40% - Accent2 5 2 2 2 2 2" xfId="8541" xr:uid="{F711B533-7D6A-4DEB-A753-1698C7DAB9B7}"/>
    <cellStyle name="40% - Accent2 5 2 2 2 3" xfId="6784" xr:uid="{996DE8D9-420A-4005-A392-DED3A0AFE035}"/>
    <cellStyle name="40% - Accent2 5 2 2 2_Exh G" xfId="2896" xr:uid="{00000000-0005-0000-0000-0000240B0000}"/>
    <cellStyle name="40% - Accent2 5 2 2 3" xfId="4102" xr:uid="{00000000-0005-0000-0000-0000250B0000}"/>
    <cellStyle name="40% - Accent2 5 2 2 3 2" xfId="7663" xr:uid="{EE7E2556-2F90-4872-8B04-93B1C570B0AF}"/>
    <cellStyle name="40% - Accent2 5 2 2 4" xfId="5905" xr:uid="{2B31DFFB-7E69-4C9C-A25A-9458A0A0C6E5}"/>
    <cellStyle name="40% - Accent2 5 2 2_Exh G" xfId="2895" xr:uid="{00000000-0005-0000-0000-0000260B0000}"/>
    <cellStyle name="40% - Accent2 5 2 3" xfId="1451" xr:uid="{00000000-0005-0000-0000-0000270B0000}"/>
    <cellStyle name="40% - Accent2 5 2 3 2" xfId="4980" xr:uid="{00000000-0005-0000-0000-0000280B0000}"/>
    <cellStyle name="40% - Accent2 5 2 3 2 2" xfId="8540" xr:uid="{84DD0476-6882-40A3-B01F-303E8B07C0AA}"/>
    <cellStyle name="40% - Accent2 5 2 3 3" xfId="6783" xr:uid="{42D8FAD8-50F5-4F47-B7BC-0B98F81786C1}"/>
    <cellStyle name="40% - Accent2 5 2 3_Exh G" xfId="2897" xr:uid="{00000000-0005-0000-0000-0000290B0000}"/>
    <cellStyle name="40% - Accent2 5 2 4" xfId="4101" xr:uid="{00000000-0005-0000-0000-00002A0B0000}"/>
    <cellStyle name="40% - Accent2 5 2 4 2" xfId="7662" xr:uid="{B7C345D3-DD26-40E1-AB86-3C78703BEDA2}"/>
    <cellStyle name="40% - Accent2 5 2 5" xfId="5904" xr:uid="{E481285D-4362-47CB-8B6E-7E97C5737A9A}"/>
    <cellStyle name="40% - Accent2 5 2_Exh G" xfId="2894" xr:uid="{00000000-0005-0000-0000-00002B0B0000}"/>
    <cellStyle name="40% - Accent2 5 3" xfId="426" xr:uid="{00000000-0005-0000-0000-00002C0B0000}"/>
    <cellStyle name="40% - Accent2 5 3 2" xfId="1453" xr:uid="{00000000-0005-0000-0000-00002D0B0000}"/>
    <cellStyle name="40% - Accent2 5 3 2 2" xfId="4982" xr:uid="{00000000-0005-0000-0000-00002E0B0000}"/>
    <cellStyle name="40% - Accent2 5 3 2 2 2" xfId="8542" xr:uid="{29EA80F8-A309-44E7-B3D2-A6940A105C91}"/>
    <cellStyle name="40% - Accent2 5 3 2 3" xfId="6785" xr:uid="{DD5B726B-375A-4546-BC0E-E55F65C30F4C}"/>
    <cellStyle name="40% - Accent2 5 3 2_Exh G" xfId="2899" xr:uid="{00000000-0005-0000-0000-00002F0B0000}"/>
    <cellStyle name="40% - Accent2 5 3 3" xfId="4103" xr:uid="{00000000-0005-0000-0000-0000300B0000}"/>
    <cellStyle name="40% - Accent2 5 3 3 2" xfId="7664" xr:uid="{BFABC20D-3960-486F-8436-6556536A8981}"/>
    <cellStyle name="40% - Accent2 5 3 4" xfId="5906" xr:uid="{4D721B72-D300-49F6-B18A-831309ECF8B5}"/>
    <cellStyle name="40% - Accent2 5 3_Exh G" xfId="2898" xr:uid="{00000000-0005-0000-0000-0000310B0000}"/>
    <cellStyle name="40% - Accent2 5 4" xfId="963" xr:uid="{00000000-0005-0000-0000-0000320B0000}"/>
    <cellStyle name="40% - Accent2 5 5" xfId="1450" xr:uid="{00000000-0005-0000-0000-0000330B0000}"/>
    <cellStyle name="40% - Accent2 5 5 2" xfId="4979" xr:uid="{00000000-0005-0000-0000-0000340B0000}"/>
    <cellStyle name="40% - Accent2 5 5 2 2" xfId="8539" xr:uid="{BE6F456B-FC22-459A-BC50-5D4C4F071D9F}"/>
    <cellStyle name="40% - Accent2 5 5 3" xfId="6782" xr:uid="{3D612320-FE5F-425E-A0BE-E428757D77CC}"/>
    <cellStyle name="40% - Accent2 5 5_Exh G" xfId="2900" xr:uid="{00000000-0005-0000-0000-0000350B0000}"/>
    <cellStyle name="40% - Accent2 5 6" xfId="4100" xr:uid="{00000000-0005-0000-0000-0000360B0000}"/>
    <cellStyle name="40% - Accent2 5 6 2" xfId="7661" xr:uid="{98ADCA2F-C0DA-49B6-B46A-BC015AF45B2A}"/>
    <cellStyle name="40% - Accent2 5 7" xfId="5903" xr:uid="{15A0B2B1-6ABA-4A26-ABBE-73D9FABFB613}"/>
    <cellStyle name="40% - Accent2 5_Exh G" xfId="2893" xr:uid="{00000000-0005-0000-0000-0000370B0000}"/>
    <cellStyle name="40% - Accent2 6" xfId="427" xr:uid="{00000000-0005-0000-0000-0000380B0000}"/>
    <cellStyle name="40% - Accent2 6 2" xfId="428" xr:uid="{00000000-0005-0000-0000-0000390B0000}"/>
    <cellStyle name="40% - Accent2 6 2 2" xfId="429" xr:uid="{00000000-0005-0000-0000-00003A0B0000}"/>
    <cellStyle name="40% - Accent2 6 2 2 2" xfId="1456" xr:uid="{00000000-0005-0000-0000-00003B0B0000}"/>
    <cellStyle name="40% - Accent2 6 2 2 2 2" xfId="4985" xr:uid="{00000000-0005-0000-0000-00003C0B0000}"/>
    <cellStyle name="40% - Accent2 6 2 2 2 2 2" xfId="8545" xr:uid="{308D631F-63E9-4E83-B52D-F511CC9D84A9}"/>
    <cellStyle name="40% - Accent2 6 2 2 2 3" xfId="6788" xr:uid="{DFF30752-273D-45BA-AE66-2B1BC395BA3F}"/>
    <cellStyle name="40% - Accent2 6 2 2 2_Exh G" xfId="2904" xr:uid="{00000000-0005-0000-0000-00003D0B0000}"/>
    <cellStyle name="40% - Accent2 6 2 2 3" xfId="4106" xr:uid="{00000000-0005-0000-0000-00003E0B0000}"/>
    <cellStyle name="40% - Accent2 6 2 2 3 2" xfId="7667" xr:uid="{4134F09A-8999-4DE0-B2A3-602B4704AF10}"/>
    <cellStyle name="40% - Accent2 6 2 2 4" xfId="5909" xr:uid="{7C6A7B35-3208-4310-A99D-3929FD062B9C}"/>
    <cellStyle name="40% - Accent2 6 2 2_Exh G" xfId="2903" xr:uid="{00000000-0005-0000-0000-00003F0B0000}"/>
    <cellStyle name="40% - Accent2 6 2 3" xfId="1455" xr:uid="{00000000-0005-0000-0000-0000400B0000}"/>
    <cellStyle name="40% - Accent2 6 2 3 2" xfId="4984" xr:uid="{00000000-0005-0000-0000-0000410B0000}"/>
    <cellStyle name="40% - Accent2 6 2 3 2 2" xfId="8544" xr:uid="{43862C71-09B6-429C-9686-8EE04EF6406C}"/>
    <cellStyle name="40% - Accent2 6 2 3 3" xfId="6787" xr:uid="{BB770C9E-50C8-4A3F-9F61-90C084D088F1}"/>
    <cellStyle name="40% - Accent2 6 2 3_Exh G" xfId="2905" xr:uid="{00000000-0005-0000-0000-0000420B0000}"/>
    <cellStyle name="40% - Accent2 6 2 4" xfId="4105" xr:uid="{00000000-0005-0000-0000-0000430B0000}"/>
    <cellStyle name="40% - Accent2 6 2 4 2" xfId="7666" xr:uid="{F68016A2-6D1D-4C62-93C7-D5D9CFB00595}"/>
    <cellStyle name="40% - Accent2 6 2 5" xfId="5908" xr:uid="{CC4CB0C3-0D94-4521-94C4-8395CD5934EE}"/>
    <cellStyle name="40% - Accent2 6 2_Exh G" xfId="2902" xr:uid="{00000000-0005-0000-0000-0000440B0000}"/>
    <cellStyle name="40% - Accent2 6 3" xfId="430" xr:uid="{00000000-0005-0000-0000-0000450B0000}"/>
    <cellStyle name="40% - Accent2 6 3 2" xfId="1457" xr:uid="{00000000-0005-0000-0000-0000460B0000}"/>
    <cellStyle name="40% - Accent2 6 3 2 2" xfId="4986" xr:uid="{00000000-0005-0000-0000-0000470B0000}"/>
    <cellStyle name="40% - Accent2 6 3 2 2 2" xfId="8546" xr:uid="{3E2D939B-5224-4623-B7ED-BAF0BD3EDC33}"/>
    <cellStyle name="40% - Accent2 6 3 2 3" xfId="6789" xr:uid="{48A95D04-15B5-41D2-8F85-46A33210C0C8}"/>
    <cellStyle name="40% - Accent2 6 3 2_Exh G" xfId="2907" xr:uid="{00000000-0005-0000-0000-0000480B0000}"/>
    <cellStyle name="40% - Accent2 6 3 3" xfId="4107" xr:uid="{00000000-0005-0000-0000-0000490B0000}"/>
    <cellStyle name="40% - Accent2 6 3 3 2" xfId="7668" xr:uid="{9B28EBCE-FA20-43B6-880E-B748EAFA14F9}"/>
    <cellStyle name="40% - Accent2 6 3 4" xfId="5910" xr:uid="{BC1DEEF4-BFAA-47EE-90D5-0D12D0F4E195}"/>
    <cellStyle name="40% - Accent2 6 3_Exh G" xfId="2906" xr:uid="{00000000-0005-0000-0000-00004A0B0000}"/>
    <cellStyle name="40% - Accent2 6 4" xfId="964" xr:uid="{00000000-0005-0000-0000-00004B0B0000}"/>
    <cellStyle name="40% - Accent2 6 4 2" xfId="1884" xr:uid="{00000000-0005-0000-0000-00004C0B0000}"/>
    <cellStyle name="40% - Accent2 6 4 2 2" xfId="5401" xr:uid="{00000000-0005-0000-0000-00004D0B0000}"/>
    <cellStyle name="40% - Accent2 6 4 2 2 2" xfId="8961" xr:uid="{BD9F1A02-A2F9-4E72-BAF7-364968BC061D}"/>
    <cellStyle name="40% - Accent2 6 4 2 3" xfId="7204" xr:uid="{B7648558-AE8C-4669-AC19-16D7FC0E5B6B}"/>
    <cellStyle name="40% - Accent2 6 4 2_Exh G" xfId="2909" xr:uid="{00000000-0005-0000-0000-00004E0B0000}"/>
    <cellStyle name="40% - Accent2 6 4 3" xfId="4522" xr:uid="{00000000-0005-0000-0000-00004F0B0000}"/>
    <cellStyle name="40% - Accent2 6 4 3 2" xfId="8083" xr:uid="{3893EF4A-BD2D-4479-B9A1-65D8E807762E}"/>
    <cellStyle name="40% - Accent2 6 4 4" xfId="6326" xr:uid="{C495F483-7FE7-4796-9950-84B484ED4ECF}"/>
    <cellStyle name="40% - Accent2 6 4_Exh G" xfId="2908" xr:uid="{00000000-0005-0000-0000-0000500B0000}"/>
    <cellStyle name="40% - Accent2 6 5" xfId="1454" xr:uid="{00000000-0005-0000-0000-0000510B0000}"/>
    <cellStyle name="40% - Accent2 6 5 2" xfId="4983" xr:uid="{00000000-0005-0000-0000-0000520B0000}"/>
    <cellStyle name="40% - Accent2 6 5 2 2" xfId="8543" xr:uid="{6DBD8B5A-EA4F-407D-8D18-49B443C04B76}"/>
    <cellStyle name="40% - Accent2 6 5 3" xfId="6786" xr:uid="{CFEC0D16-21F9-4E25-956A-4061F0F3CF05}"/>
    <cellStyle name="40% - Accent2 6 5_Exh G" xfId="2910" xr:uid="{00000000-0005-0000-0000-0000530B0000}"/>
    <cellStyle name="40% - Accent2 6 6" xfId="4104" xr:uid="{00000000-0005-0000-0000-0000540B0000}"/>
    <cellStyle name="40% - Accent2 6 6 2" xfId="7665" xr:uid="{90A41B96-730D-4243-A214-24FEA164F94B}"/>
    <cellStyle name="40% - Accent2 6 7" xfId="5907" xr:uid="{40A541D2-C864-4465-83C3-B5E4BAF321F8}"/>
    <cellStyle name="40% - Accent2 6_Exh G" xfId="2901" xr:uid="{00000000-0005-0000-0000-0000550B0000}"/>
    <cellStyle name="40% - Accent2 7" xfId="431" xr:uid="{00000000-0005-0000-0000-0000560B0000}"/>
    <cellStyle name="40% - Accent2 7 2" xfId="432" xr:uid="{00000000-0005-0000-0000-0000570B0000}"/>
    <cellStyle name="40% - Accent2 7 2 2" xfId="433" xr:uid="{00000000-0005-0000-0000-0000580B0000}"/>
    <cellStyle name="40% - Accent2 7 2 2 2" xfId="1460" xr:uid="{00000000-0005-0000-0000-0000590B0000}"/>
    <cellStyle name="40% - Accent2 7 2 2 2 2" xfId="4989" xr:uid="{00000000-0005-0000-0000-00005A0B0000}"/>
    <cellStyle name="40% - Accent2 7 2 2 2 2 2" xfId="8549" xr:uid="{CA40805D-F4F5-4149-B7D2-F562D2C90D85}"/>
    <cellStyle name="40% - Accent2 7 2 2 2 3" xfId="6792" xr:uid="{03F3B3EB-BE51-4681-85F3-9CF0E4FA5531}"/>
    <cellStyle name="40% - Accent2 7 2 2 2_Exh G" xfId="2914" xr:uid="{00000000-0005-0000-0000-00005B0B0000}"/>
    <cellStyle name="40% - Accent2 7 2 2 3" xfId="4110" xr:uid="{00000000-0005-0000-0000-00005C0B0000}"/>
    <cellStyle name="40% - Accent2 7 2 2 3 2" xfId="7671" xr:uid="{65D3789A-84E8-42C6-9A05-7297F906254A}"/>
    <cellStyle name="40% - Accent2 7 2 2 4" xfId="5913" xr:uid="{6AA5DD66-A26C-406D-BE91-ABAB09689817}"/>
    <cellStyle name="40% - Accent2 7 2 2_Exh G" xfId="2913" xr:uid="{00000000-0005-0000-0000-00005D0B0000}"/>
    <cellStyle name="40% - Accent2 7 2 3" xfId="1459" xr:uid="{00000000-0005-0000-0000-00005E0B0000}"/>
    <cellStyle name="40% - Accent2 7 2 3 2" xfId="4988" xr:uid="{00000000-0005-0000-0000-00005F0B0000}"/>
    <cellStyle name="40% - Accent2 7 2 3 2 2" xfId="8548" xr:uid="{056C9539-5573-43CE-9DBF-43C18BB55BE0}"/>
    <cellStyle name="40% - Accent2 7 2 3 3" xfId="6791" xr:uid="{3327E8F4-5C05-41FC-AB16-F3AA5C595D41}"/>
    <cellStyle name="40% - Accent2 7 2 3_Exh G" xfId="2915" xr:uid="{00000000-0005-0000-0000-0000600B0000}"/>
    <cellStyle name="40% - Accent2 7 2 4" xfId="4109" xr:uid="{00000000-0005-0000-0000-0000610B0000}"/>
    <cellStyle name="40% - Accent2 7 2 4 2" xfId="7670" xr:uid="{E21AB7A9-405E-44A9-A3B1-2D6A40A1CD7E}"/>
    <cellStyle name="40% - Accent2 7 2 5" xfId="5912" xr:uid="{0075B176-0DD8-4A2B-9911-813D59F6BB25}"/>
    <cellStyle name="40% - Accent2 7 2_Exh G" xfId="2912" xr:uid="{00000000-0005-0000-0000-0000620B0000}"/>
    <cellStyle name="40% - Accent2 7 3" xfId="434" xr:uid="{00000000-0005-0000-0000-0000630B0000}"/>
    <cellStyle name="40% - Accent2 7 3 2" xfId="1461" xr:uid="{00000000-0005-0000-0000-0000640B0000}"/>
    <cellStyle name="40% - Accent2 7 3 2 2" xfId="4990" xr:uid="{00000000-0005-0000-0000-0000650B0000}"/>
    <cellStyle name="40% - Accent2 7 3 2 2 2" xfId="8550" xr:uid="{2EDE8089-209E-4916-A229-60232986C5D0}"/>
    <cellStyle name="40% - Accent2 7 3 2 3" xfId="6793" xr:uid="{9359FBA4-5173-4195-9E52-CAF4C87DFA40}"/>
    <cellStyle name="40% - Accent2 7 3 2_Exh G" xfId="2917" xr:uid="{00000000-0005-0000-0000-0000660B0000}"/>
    <cellStyle name="40% - Accent2 7 3 3" xfId="4111" xr:uid="{00000000-0005-0000-0000-0000670B0000}"/>
    <cellStyle name="40% - Accent2 7 3 3 2" xfId="7672" xr:uid="{8965678B-7992-4D1E-9AB9-75F362B0CAF3}"/>
    <cellStyle name="40% - Accent2 7 3 4" xfId="5914" xr:uid="{DA0ADBC0-15D2-4942-93EC-84C41CD039D2}"/>
    <cellStyle name="40% - Accent2 7 3_Exh G" xfId="2916" xr:uid="{00000000-0005-0000-0000-0000680B0000}"/>
    <cellStyle name="40% - Accent2 7 4" xfId="965" xr:uid="{00000000-0005-0000-0000-0000690B0000}"/>
    <cellStyle name="40% - Accent2 7 4 2" xfId="1885" xr:uid="{00000000-0005-0000-0000-00006A0B0000}"/>
    <cellStyle name="40% - Accent2 7 4 2 2" xfId="5402" xr:uid="{00000000-0005-0000-0000-00006B0B0000}"/>
    <cellStyle name="40% - Accent2 7 4 2 2 2" xfId="8962" xr:uid="{1D06DEDB-2072-4BBA-A2F3-D40BC5C45E95}"/>
    <cellStyle name="40% - Accent2 7 4 2 3" xfId="7205" xr:uid="{0FB0311B-393C-4FC8-9EA1-73CEEC8832E0}"/>
    <cellStyle name="40% - Accent2 7 4 2_Exh G" xfId="2919" xr:uid="{00000000-0005-0000-0000-00006C0B0000}"/>
    <cellStyle name="40% - Accent2 7 4 3" xfId="4523" xr:uid="{00000000-0005-0000-0000-00006D0B0000}"/>
    <cellStyle name="40% - Accent2 7 4 3 2" xfId="8084" xr:uid="{077DFA49-6585-42DD-BD37-9554C7CF7303}"/>
    <cellStyle name="40% - Accent2 7 4 4" xfId="6327" xr:uid="{56A3154D-81D2-481A-A31A-080C603600AC}"/>
    <cellStyle name="40% - Accent2 7 4_Exh G" xfId="2918" xr:uid="{00000000-0005-0000-0000-00006E0B0000}"/>
    <cellStyle name="40% - Accent2 7 5" xfId="1458" xr:uid="{00000000-0005-0000-0000-00006F0B0000}"/>
    <cellStyle name="40% - Accent2 7 5 2" xfId="4987" xr:uid="{00000000-0005-0000-0000-0000700B0000}"/>
    <cellStyle name="40% - Accent2 7 5 2 2" xfId="8547" xr:uid="{086F4B33-5BFB-4B0E-AAAF-C1C371AAE1F3}"/>
    <cellStyle name="40% - Accent2 7 5 3" xfId="6790" xr:uid="{30DCBC16-C9F8-4E93-8FD1-F11E1E40D1B2}"/>
    <cellStyle name="40% - Accent2 7 5_Exh G" xfId="2920" xr:uid="{00000000-0005-0000-0000-0000710B0000}"/>
    <cellStyle name="40% - Accent2 7 6" xfId="4108" xr:uid="{00000000-0005-0000-0000-0000720B0000}"/>
    <cellStyle name="40% - Accent2 7 6 2" xfId="7669" xr:uid="{100B4FC5-5DFC-4C63-946A-A173E8D03849}"/>
    <cellStyle name="40% - Accent2 7 7" xfId="5911" xr:uid="{9E4CE938-E140-40BF-ACCC-77AA44C2E8FA}"/>
    <cellStyle name="40% - Accent2 7_Exh G" xfId="2911" xr:uid="{00000000-0005-0000-0000-0000730B0000}"/>
    <cellStyle name="40% - Accent2 8" xfId="435" xr:uid="{00000000-0005-0000-0000-0000740B0000}"/>
    <cellStyle name="40% - Accent2 8 2" xfId="436" xr:uid="{00000000-0005-0000-0000-0000750B0000}"/>
    <cellStyle name="40% - Accent2 8 2 2" xfId="437" xr:uid="{00000000-0005-0000-0000-0000760B0000}"/>
    <cellStyle name="40% - Accent2 8 2 2 2" xfId="1464" xr:uid="{00000000-0005-0000-0000-0000770B0000}"/>
    <cellStyle name="40% - Accent2 8 2 2 2 2" xfId="4993" xr:uid="{00000000-0005-0000-0000-0000780B0000}"/>
    <cellStyle name="40% - Accent2 8 2 2 2 2 2" xfId="8553" xr:uid="{5D96EB23-707B-4334-908A-2F966A38D176}"/>
    <cellStyle name="40% - Accent2 8 2 2 2 3" xfId="6796" xr:uid="{A21EABC9-54FD-45DC-BD38-6458894D353A}"/>
    <cellStyle name="40% - Accent2 8 2 2 2_Exh G" xfId="2924" xr:uid="{00000000-0005-0000-0000-0000790B0000}"/>
    <cellStyle name="40% - Accent2 8 2 2 3" xfId="4114" xr:uid="{00000000-0005-0000-0000-00007A0B0000}"/>
    <cellStyle name="40% - Accent2 8 2 2 3 2" xfId="7675" xr:uid="{3DC54F1A-5B87-4D83-A05A-EA7D84BFE986}"/>
    <cellStyle name="40% - Accent2 8 2 2 4" xfId="5917" xr:uid="{39819E8D-51DF-448A-B686-73B566A036C6}"/>
    <cellStyle name="40% - Accent2 8 2 2_Exh G" xfId="2923" xr:uid="{00000000-0005-0000-0000-00007B0B0000}"/>
    <cellStyle name="40% - Accent2 8 2 3" xfId="1463" xr:uid="{00000000-0005-0000-0000-00007C0B0000}"/>
    <cellStyle name="40% - Accent2 8 2 3 2" xfId="4992" xr:uid="{00000000-0005-0000-0000-00007D0B0000}"/>
    <cellStyle name="40% - Accent2 8 2 3 2 2" xfId="8552" xr:uid="{698D7780-8A76-48E3-9F89-353FAB09694B}"/>
    <cellStyle name="40% - Accent2 8 2 3 3" xfId="6795" xr:uid="{A0763530-2DBF-43A9-B8DD-CD3004F5A976}"/>
    <cellStyle name="40% - Accent2 8 2 3_Exh G" xfId="2925" xr:uid="{00000000-0005-0000-0000-00007E0B0000}"/>
    <cellStyle name="40% - Accent2 8 2 4" xfId="4113" xr:uid="{00000000-0005-0000-0000-00007F0B0000}"/>
    <cellStyle name="40% - Accent2 8 2 4 2" xfId="7674" xr:uid="{BBA29638-A946-4767-ACDE-772E52A4A58A}"/>
    <cellStyle name="40% - Accent2 8 2 5" xfId="5916" xr:uid="{7947DC53-AE90-49C0-A577-9E1265160F0C}"/>
    <cellStyle name="40% - Accent2 8 2_Exh G" xfId="2922" xr:uid="{00000000-0005-0000-0000-0000800B0000}"/>
    <cellStyle name="40% - Accent2 8 3" xfId="438" xr:uid="{00000000-0005-0000-0000-0000810B0000}"/>
    <cellStyle name="40% - Accent2 8 3 2" xfId="1465" xr:uid="{00000000-0005-0000-0000-0000820B0000}"/>
    <cellStyle name="40% - Accent2 8 3 2 2" xfId="4994" xr:uid="{00000000-0005-0000-0000-0000830B0000}"/>
    <cellStyle name="40% - Accent2 8 3 2 2 2" xfId="8554" xr:uid="{56D68BE7-5002-49D9-A2AB-10E95C752297}"/>
    <cellStyle name="40% - Accent2 8 3 2 3" xfId="6797" xr:uid="{8B0FCC92-D3A4-442C-B3AE-DBFB49997264}"/>
    <cellStyle name="40% - Accent2 8 3 2_Exh G" xfId="2927" xr:uid="{00000000-0005-0000-0000-0000840B0000}"/>
    <cellStyle name="40% - Accent2 8 3 3" xfId="4115" xr:uid="{00000000-0005-0000-0000-0000850B0000}"/>
    <cellStyle name="40% - Accent2 8 3 3 2" xfId="7676" xr:uid="{5573E84D-5806-4932-8CFB-D1F5BCFC1642}"/>
    <cellStyle name="40% - Accent2 8 3 4" xfId="5918" xr:uid="{43DFF3F9-9BDD-4735-9516-5EB71FCD6824}"/>
    <cellStyle name="40% - Accent2 8 3_Exh G" xfId="2926" xr:uid="{00000000-0005-0000-0000-0000860B0000}"/>
    <cellStyle name="40% - Accent2 8 4" xfId="966" xr:uid="{00000000-0005-0000-0000-0000870B0000}"/>
    <cellStyle name="40% - Accent2 8 4 2" xfId="1886" xr:uid="{00000000-0005-0000-0000-0000880B0000}"/>
    <cellStyle name="40% - Accent2 8 4 2 2" xfId="5403" xr:uid="{00000000-0005-0000-0000-0000890B0000}"/>
    <cellStyle name="40% - Accent2 8 4 2 2 2" xfId="8963" xr:uid="{3EFDBF40-C74F-4F3E-B2B8-8881F66483A5}"/>
    <cellStyle name="40% - Accent2 8 4 2 3" xfId="7206" xr:uid="{7113BE32-82C6-4FEB-BA7F-C705F62A447C}"/>
    <cellStyle name="40% - Accent2 8 4 2_Exh G" xfId="2929" xr:uid="{00000000-0005-0000-0000-00008A0B0000}"/>
    <cellStyle name="40% - Accent2 8 4 3" xfId="4524" xr:uid="{00000000-0005-0000-0000-00008B0B0000}"/>
    <cellStyle name="40% - Accent2 8 4 3 2" xfId="8085" xr:uid="{928BFFD7-39A9-4FDB-AB72-119F71AC802B}"/>
    <cellStyle name="40% - Accent2 8 4 4" xfId="6328" xr:uid="{CC8A6A83-9FCF-4DAB-BCD7-6D5AC6A406D3}"/>
    <cellStyle name="40% - Accent2 8 4_Exh G" xfId="2928" xr:uid="{00000000-0005-0000-0000-00008C0B0000}"/>
    <cellStyle name="40% - Accent2 8 5" xfId="1462" xr:uid="{00000000-0005-0000-0000-00008D0B0000}"/>
    <cellStyle name="40% - Accent2 8 5 2" xfId="4991" xr:uid="{00000000-0005-0000-0000-00008E0B0000}"/>
    <cellStyle name="40% - Accent2 8 5 2 2" xfId="8551" xr:uid="{3BA99802-A40E-4B63-8ECA-388839D91D5C}"/>
    <cellStyle name="40% - Accent2 8 5 3" xfId="6794" xr:uid="{9AAA55EC-AA3D-4C3E-975E-DE8F842E1822}"/>
    <cellStyle name="40% - Accent2 8 5_Exh G" xfId="2930" xr:uid="{00000000-0005-0000-0000-00008F0B0000}"/>
    <cellStyle name="40% - Accent2 8 6" xfId="4112" xr:uid="{00000000-0005-0000-0000-0000900B0000}"/>
    <cellStyle name="40% - Accent2 8 6 2" xfId="7673" xr:uid="{F0C70405-9553-4C23-9A1A-59F8C58DB36C}"/>
    <cellStyle name="40% - Accent2 8 7" xfId="5915" xr:uid="{BD9BD183-EED1-4313-A92E-D44A6586EB38}"/>
    <cellStyle name="40% - Accent2 8_Exh G" xfId="2921" xr:uid="{00000000-0005-0000-0000-0000910B0000}"/>
    <cellStyle name="40% - Accent2 9" xfId="439" xr:uid="{00000000-0005-0000-0000-0000920B0000}"/>
    <cellStyle name="40% - Accent2 9 2" xfId="440" xr:uid="{00000000-0005-0000-0000-0000930B0000}"/>
    <cellStyle name="40% - Accent2 9 2 2" xfId="441" xr:uid="{00000000-0005-0000-0000-0000940B0000}"/>
    <cellStyle name="40% - Accent2 9 2 2 2" xfId="1468" xr:uid="{00000000-0005-0000-0000-0000950B0000}"/>
    <cellStyle name="40% - Accent2 9 2 2 2 2" xfId="4997" xr:uid="{00000000-0005-0000-0000-0000960B0000}"/>
    <cellStyle name="40% - Accent2 9 2 2 2 2 2" xfId="8557" xr:uid="{9F3E3946-33BA-4C49-83B3-DF87C1C8BDF4}"/>
    <cellStyle name="40% - Accent2 9 2 2 2 3" xfId="6800" xr:uid="{841047DC-28F1-49D7-AC6E-879F536987E8}"/>
    <cellStyle name="40% - Accent2 9 2 2 2_Exh G" xfId="2934" xr:uid="{00000000-0005-0000-0000-0000970B0000}"/>
    <cellStyle name="40% - Accent2 9 2 2 3" xfId="4118" xr:uid="{00000000-0005-0000-0000-0000980B0000}"/>
    <cellStyle name="40% - Accent2 9 2 2 3 2" xfId="7679" xr:uid="{5EC04DAC-DD80-4D97-B138-FB082DDCD5B5}"/>
    <cellStyle name="40% - Accent2 9 2 2 4" xfId="5921" xr:uid="{98F06361-AB60-4322-A1B5-E822CB81C0D7}"/>
    <cellStyle name="40% - Accent2 9 2 2_Exh G" xfId="2933" xr:uid="{00000000-0005-0000-0000-0000990B0000}"/>
    <cellStyle name="40% - Accent2 9 2 3" xfId="1467" xr:uid="{00000000-0005-0000-0000-00009A0B0000}"/>
    <cellStyle name="40% - Accent2 9 2 3 2" xfId="4996" xr:uid="{00000000-0005-0000-0000-00009B0B0000}"/>
    <cellStyle name="40% - Accent2 9 2 3 2 2" xfId="8556" xr:uid="{8C484107-4AA8-4393-8712-8C8162621C43}"/>
    <cellStyle name="40% - Accent2 9 2 3 3" xfId="6799" xr:uid="{60768BE3-9620-444C-A9C3-C8AB864510B0}"/>
    <cellStyle name="40% - Accent2 9 2 3_Exh G" xfId="2935" xr:uid="{00000000-0005-0000-0000-00009C0B0000}"/>
    <cellStyle name="40% - Accent2 9 2 4" xfId="4117" xr:uid="{00000000-0005-0000-0000-00009D0B0000}"/>
    <cellStyle name="40% - Accent2 9 2 4 2" xfId="7678" xr:uid="{AB52BE80-2D89-4FE8-BFD8-43B62ABAB31B}"/>
    <cellStyle name="40% - Accent2 9 2 5" xfId="5920" xr:uid="{B9E23D4D-FA84-4D94-A094-708DC4EA95C0}"/>
    <cellStyle name="40% - Accent2 9 2_Exh G" xfId="2932" xr:uid="{00000000-0005-0000-0000-00009E0B0000}"/>
    <cellStyle name="40% - Accent2 9 3" xfId="442" xr:uid="{00000000-0005-0000-0000-00009F0B0000}"/>
    <cellStyle name="40% - Accent2 9 3 2" xfId="1469" xr:uid="{00000000-0005-0000-0000-0000A00B0000}"/>
    <cellStyle name="40% - Accent2 9 3 2 2" xfId="4998" xr:uid="{00000000-0005-0000-0000-0000A10B0000}"/>
    <cellStyle name="40% - Accent2 9 3 2 2 2" xfId="8558" xr:uid="{ADFAD2C5-416E-49F4-A70B-05D82AEA6F6A}"/>
    <cellStyle name="40% - Accent2 9 3 2 3" xfId="6801" xr:uid="{D0036381-34E9-45D0-B3D7-8C9B01C73CA5}"/>
    <cellStyle name="40% - Accent2 9 3 2_Exh G" xfId="2937" xr:uid="{00000000-0005-0000-0000-0000A20B0000}"/>
    <cellStyle name="40% - Accent2 9 3 3" xfId="4119" xr:uid="{00000000-0005-0000-0000-0000A30B0000}"/>
    <cellStyle name="40% - Accent2 9 3 3 2" xfId="7680" xr:uid="{8C39D974-2ECD-46CC-9D59-1F7033B413FF}"/>
    <cellStyle name="40% - Accent2 9 3 4" xfId="5922" xr:uid="{FE259E0F-B7FE-4D50-8526-A7E49C7BE178}"/>
    <cellStyle name="40% - Accent2 9 3_Exh G" xfId="2936" xr:uid="{00000000-0005-0000-0000-0000A40B0000}"/>
    <cellStyle name="40% - Accent2 9 4" xfId="967" xr:uid="{00000000-0005-0000-0000-0000A50B0000}"/>
    <cellStyle name="40% - Accent2 9 4 2" xfId="1887" xr:uid="{00000000-0005-0000-0000-0000A60B0000}"/>
    <cellStyle name="40% - Accent2 9 4 2 2" xfId="5404" xr:uid="{00000000-0005-0000-0000-0000A70B0000}"/>
    <cellStyle name="40% - Accent2 9 4 2 2 2" xfId="8964" xr:uid="{7DE8D0F4-6039-4FA6-A081-055B5F71F2DE}"/>
    <cellStyle name="40% - Accent2 9 4 2 3" xfId="7207" xr:uid="{58B7DE7F-0040-49C6-AF52-85E3C465AB82}"/>
    <cellStyle name="40% - Accent2 9 4 2_Exh G" xfId="2939" xr:uid="{00000000-0005-0000-0000-0000A80B0000}"/>
    <cellStyle name="40% - Accent2 9 4 3" xfId="4525" xr:uid="{00000000-0005-0000-0000-0000A90B0000}"/>
    <cellStyle name="40% - Accent2 9 4 3 2" xfId="8086" xr:uid="{24211380-8A31-4103-958A-ACF80BFCC7DE}"/>
    <cellStyle name="40% - Accent2 9 4 4" xfId="6329" xr:uid="{4EEA88E0-5187-4D89-95B1-BAFF7859F85D}"/>
    <cellStyle name="40% - Accent2 9 4_Exh G" xfId="2938" xr:uid="{00000000-0005-0000-0000-0000AA0B0000}"/>
    <cellStyle name="40% - Accent2 9 5" xfId="1466" xr:uid="{00000000-0005-0000-0000-0000AB0B0000}"/>
    <cellStyle name="40% - Accent2 9 5 2" xfId="4995" xr:uid="{00000000-0005-0000-0000-0000AC0B0000}"/>
    <cellStyle name="40% - Accent2 9 5 2 2" xfId="8555" xr:uid="{7972E3B8-84D1-449A-BE6E-485095C02434}"/>
    <cellStyle name="40% - Accent2 9 5 3" xfId="6798" xr:uid="{A34CE432-A62D-48FE-83B8-F2B1F19CD5C0}"/>
    <cellStyle name="40% - Accent2 9 5_Exh G" xfId="2940" xr:uid="{00000000-0005-0000-0000-0000AD0B0000}"/>
    <cellStyle name="40% - Accent2 9 6" xfId="4116" xr:uid="{00000000-0005-0000-0000-0000AE0B0000}"/>
    <cellStyle name="40% - Accent2 9 6 2" xfId="7677" xr:uid="{E34CD057-7E60-4345-908C-124928543E47}"/>
    <cellStyle name="40% - Accent2 9 7" xfId="5919" xr:uid="{EF5987B9-6AE8-496B-BAA0-4A3C4129DC28}"/>
    <cellStyle name="40% - Accent2 9_Exh G" xfId="2931" xr:uid="{00000000-0005-0000-0000-0000AF0B0000}"/>
    <cellStyle name="40% - Accent3 10" xfId="443" xr:uid="{00000000-0005-0000-0000-0000B00B0000}"/>
    <cellStyle name="40% - Accent3 10 2" xfId="444" xr:uid="{00000000-0005-0000-0000-0000B10B0000}"/>
    <cellStyle name="40% - Accent3 10 2 2" xfId="445" xr:uid="{00000000-0005-0000-0000-0000B20B0000}"/>
    <cellStyle name="40% - Accent3 10 2 2 2" xfId="1472" xr:uid="{00000000-0005-0000-0000-0000B30B0000}"/>
    <cellStyle name="40% - Accent3 10 2 2 2 2" xfId="5001" xr:uid="{00000000-0005-0000-0000-0000B40B0000}"/>
    <cellStyle name="40% - Accent3 10 2 2 2 2 2" xfId="8561" xr:uid="{23282DC7-E718-456C-90A8-9981EA562A5B}"/>
    <cellStyle name="40% - Accent3 10 2 2 2 3" xfId="6804" xr:uid="{4AC7F2D2-7378-4AA7-93B3-FA55FFE4A539}"/>
    <cellStyle name="40% - Accent3 10 2 2 2_Exh G" xfId="2944" xr:uid="{00000000-0005-0000-0000-0000B50B0000}"/>
    <cellStyle name="40% - Accent3 10 2 2 3" xfId="4122" xr:uid="{00000000-0005-0000-0000-0000B60B0000}"/>
    <cellStyle name="40% - Accent3 10 2 2 3 2" xfId="7683" xr:uid="{4CD195B2-DEDF-4D68-8B8D-3CBB71AE61D1}"/>
    <cellStyle name="40% - Accent3 10 2 2 4" xfId="5925" xr:uid="{1EA6668A-5037-45CC-B977-95EA8320E8DC}"/>
    <cellStyle name="40% - Accent3 10 2 2_Exh G" xfId="2943" xr:uid="{00000000-0005-0000-0000-0000B70B0000}"/>
    <cellStyle name="40% - Accent3 10 2 3" xfId="1471" xr:uid="{00000000-0005-0000-0000-0000B80B0000}"/>
    <cellStyle name="40% - Accent3 10 2 3 2" xfId="5000" xr:uid="{00000000-0005-0000-0000-0000B90B0000}"/>
    <cellStyle name="40% - Accent3 10 2 3 2 2" xfId="8560" xr:uid="{AD9135FF-A03C-4818-999B-DD11118F281B}"/>
    <cellStyle name="40% - Accent3 10 2 3 3" xfId="6803" xr:uid="{8C765E70-874D-4ACC-AAA8-2A8B8F6F9F2A}"/>
    <cellStyle name="40% - Accent3 10 2 3_Exh G" xfId="2945" xr:uid="{00000000-0005-0000-0000-0000BA0B0000}"/>
    <cellStyle name="40% - Accent3 10 2 4" xfId="4121" xr:uid="{00000000-0005-0000-0000-0000BB0B0000}"/>
    <cellStyle name="40% - Accent3 10 2 4 2" xfId="7682" xr:uid="{D55BC371-8DA1-4E0D-971D-DC8C96802974}"/>
    <cellStyle name="40% - Accent3 10 2 5" xfId="5924" xr:uid="{A00746E7-FAD7-4377-8EAC-A731CDEC2D46}"/>
    <cellStyle name="40% - Accent3 10 2_Exh G" xfId="2942" xr:uid="{00000000-0005-0000-0000-0000BC0B0000}"/>
    <cellStyle name="40% - Accent3 10 3" xfId="446" xr:uid="{00000000-0005-0000-0000-0000BD0B0000}"/>
    <cellStyle name="40% - Accent3 10 3 2" xfId="1473" xr:uid="{00000000-0005-0000-0000-0000BE0B0000}"/>
    <cellStyle name="40% - Accent3 10 3 2 2" xfId="5002" xr:uid="{00000000-0005-0000-0000-0000BF0B0000}"/>
    <cellStyle name="40% - Accent3 10 3 2 2 2" xfId="8562" xr:uid="{D81EFA2B-3B23-464B-94CC-0E89D3A756F1}"/>
    <cellStyle name="40% - Accent3 10 3 2 3" xfId="6805" xr:uid="{3A7B20F1-BA56-484F-B267-6FBFF2BFAFB9}"/>
    <cellStyle name="40% - Accent3 10 3 2_Exh G" xfId="2947" xr:uid="{00000000-0005-0000-0000-0000C00B0000}"/>
    <cellStyle name="40% - Accent3 10 3 3" xfId="4123" xr:uid="{00000000-0005-0000-0000-0000C10B0000}"/>
    <cellStyle name="40% - Accent3 10 3 3 2" xfId="7684" xr:uid="{CA4F1C05-DAB3-4057-8B0B-5A58CBE736B8}"/>
    <cellStyle name="40% - Accent3 10 3 4" xfId="5926" xr:uid="{0776549B-905B-42A3-9EA9-CA7DAEBC7A36}"/>
    <cellStyle name="40% - Accent3 10 3_Exh G" xfId="2946" xr:uid="{00000000-0005-0000-0000-0000C20B0000}"/>
    <cellStyle name="40% - Accent3 10 4" xfId="968" xr:uid="{00000000-0005-0000-0000-0000C30B0000}"/>
    <cellStyle name="40% - Accent3 10 5" xfId="1470" xr:uid="{00000000-0005-0000-0000-0000C40B0000}"/>
    <cellStyle name="40% - Accent3 10 5 2" xfId="4999" xr:uid="{00000000-0005-0000-0000-0000C50B0000}"/>
    <cellStyle name="40% - Accent3 10 5 2 2" xfId="8559" xr:uid="{7CF053B1-239A-4532-80D6-74777A5DCBB6}"/>
    <cellStyle name="40% - Accent3 10 5 3" xfId="6802" xr:uid="{58A2CAB8-E050-46B8-9345-19AEA175C8CF}"/>
    <cellStyle name="40% - Accent3 10 5_Exh G" xfId="2948" xr:uid="{00000000-0005-0000-0000-0000C60B0000}"/>
    <cellStyle name="40% - Accent3 10 6" xfId="4120" xr:uid="{00000000-0005-0000-0000-0000C70B0000}"/>
    <cellStyle name="40% - Accent3 10 6 2" xfId="7681" xr:uid="{28297255-D1C3-447C-B00F-BA851787C723}"/>
    <cellStyle name="40% - Accent3 10 7" xfId="5923" xr:uid="{D9D4EFB5-4589-48CF-A0A0-7C877B895B35}"/>
    <cellStyle name="40% - Accent3 10_Exh G" xfId="2941" xr:uid="{00000000-0005-0000-0000-0000C80B0000}"/>
    <cellStyle name="40% - Accent3 11" xfId="447" xr:uid="{00000000-0005-0000-0000-0000C90B0000}"/>
    <cellStyle name="40% - Accent3 11 2" xfId="448" xr:uid="{00000000-0005-0000-0000-0000CA0B0000}"/>
    <cellStyle name="40% - Accent3 11 2 2" xfId="449" xr:uid="{00000000-0005-0000-0000-0000CB0B0000}"/>
    <cellStyle name="40% - Accent3 11 2 2 2" xfId="1476" xr:uid="{00000000-0005-0000-0000-0000CC0B0000}"/>
    <cellStyle name="40% - Accent3 11 2 2 2 2" xfId="5005" xr:uid="{00000000-0005-0000-0000-0000CD0B0000}"/>
    <cellStyle name="40% - Accent3 11 2 2 2 2 2" xfId="8565" xr:uid="{295AED5B-1CE8-40DD-B4CE-FECD959693CB}"/>
    <cellStyle name="40% - Accent3 11 2 2 2 3" xfId="6808" xr:uid="{3BA548B9-650B-4FC9-81D2-EA466C1B69E5}"/>
    <cellStyle name="40% - Accent3 11 2 2 2_Exh G" xfId="2952" xr:uid="{00000000-0005-0000-0000-0000CE0B0000}"/>
    <cellStyle name="40% - Accent3 11 2 2 3" xfId="4126" xr:uid="{00000000-0005-0000-0000-0000CF0B0000}"/>
    <cellStyle name="40% - Accent3 11 2 2 3 2" xfId="7687" xr:uid="{52680952-FA4D-40C3-BB4D-373193DF3CB6}"/>
    <cellStyle name="40% - Accent3 11 2 2 4" xfId="5929" xr:uid="{614686A3-06F1-4422-AE8D-96D39604D76D}"/>
    <cellStyle name="40% - Accent3 11 2 2_Exh G" xfId="2951" xr:uid="{00000000-0005-0000-0000-0000D00B0000}"/>
    <cellStyle name="40% - Accent3 11 2 3" xfId="1475" xr:uid="{00000000-0005-0000-0000-0000D10B0000}"/>
    <cellStyle name="40% - Accent3 11 2 3 2" xfId="5004" xr:uid="{00000000-0005-0000-0000-0000D20B0000}"/>
    <cellStyle name="40% - Accent3 11 2 3 2 2" xfId="8564" xr:uid="{C5F9F65C-F935-4464-BD32-326191CD3042}"/>
    <cellStyle name="40% - Accent3 11 2 3 3" xfId="6807" xr:uid="{DC228474-326C-461E-8285-D4F19C6B6A09}"/>
    <cellStyle name="40% - Accent3 11 2 3_Exh G" xfId="2953" xr:uid="{00000000-0005-0000-0000-0000D30B0000}"/>
    <cellStyle name="40% - Accent3 11 2 4" xfId="4125" xr:uid="{00000000-0005-0000-0000-0000D40B0000}"/>
    <cellStyle name="40% - Accent3 11 2 4 2" xfId="7686" xr:uid="{5B2A4ED0-88B8-462E-9771-9B43817A962E}"/>
    <cellStyle name="40% - Accent3 11 2 5" xfId="5928" xr:uid="{B333D97A-60F5-43D4-96B7-5532AB08CBF2}"/>
    <cellStyle name="40% - Accent3 11 2_Exh G" xfId="2950" xr:uid="{00000000-0005-0000-0000-0000D50B0000}"/>
    <cellStyle name="40% - Accent3 11 3" xfId="450" xr:uid="{00000000-0005-0000-0000-0000D60B0000}"/>
    <cellStyle name="40% - Accent3 11 3 2" xfId="1477" xr:uid="{00000000-0005-0000-0000-0000D70B0000}"/>
    <cellStyle name="40% - Accent3 11 3 2 2" xfId="5006" xr:uid="{00000000-0005-0000-0000-0000D80B0000}"/>
    <cellStyle name="40% - Accent3 11 3 2 2 2" xfId="8566" xr:uid="{484945D2-E02A-42C7-BF95-8D489175BD07}"/>
    <cellStyle name="40% - Accent3 11 3 2 3" xfId="6809" xr:uid="{1EB25FBB-2CC8-4113-B670-8F9A4B55CA91}"/>
    <cellStyle name="40% - Accent3 11 3 2_Exh G" xfId="2955" xr:uid="{00000000-0005-0000-0000-0000D90B0000}"/>
    <cellStyle name="40% - Accent3 11 3 3" xfId="4127" xr:uid="{00000000-0005-0000-0000-0000DA0B0000}"/>
    <cellStyle name="40% - Accent3 11 3 3 2" xfId="7688" xr:uid="{C0D0EB00-A01B-48A5-958B-4BE16F7CB888}"/>
    <cellStyle name="40% - Accent3 11 3 4" xfId="5930" xr:uid="{21C2A818-51F3-43D5-92AC-9E05F7D7B00C}"/>
    <cellStyle name="40% - Accent3 11 3_Exh G" xfId="2954" xr:uid="{00000000-0005-0000-0000-0000DB0B0000}"/>
    <cellStyle name="40% - Accent3 11 4" xfId="1474" xr:uid="{00000000-0005-0000-0000-0000DC0B0000}"/>
    <cellStyle name="40% - Accent3 11 4 2" xfId="5003" xr:uid="{00000000-0005-0000-0000-0000DD0B0000}"/>
    <cellStyle name="40% - Accent3 11 4 2 2" xfId="8563" xr:uid="{EE5AC668-AFAB-4538-B47B-E8428DFE1A8E}"/>
    <cellStyle name="40% - Accent3 11 4 3" xfId="6806" xr:uid="{65073C16-473F-4ED1-A605-7756C5C55C55}"/>
    <cellStyle name="40% - Accent3 11 4_Exh G" xfId="2956" xr:uid="{00000000-0005-0000-0000-0000DE0B0000}"/>
    <cellStyle name="40% - Accent3 11 5" xfId="4124" xr:uid="{00000000-0005-0000-0000-0000DF0B0000}"/>
    <cellStyle name="40% - Accent3 11 5 2" xfId="7685" xr:uid="{B1BCD334-6E85-4059-81B3-AD13FA2B542C}"/>
    <cellStyle name="40% - Accent3 11 6" xfId="5927" xr:uid="{BCC96D2A-D063-4026-B16D-54E122D0A39B}"/>
    <cellStyle name="40% - Accent3 11_Exh G" xfId="2949" xr:uid="{00000000-0005-0000-0000-0000E00B0000}"/>
    <cellStyle name="40% - Accent3 12" xfId="451" xr:uid="{00000000-0005-0000-0000-0000E10B0000}"/>
    <cellStyle name="40% - Accent3 12 2" xfId="452" xr:uid="{00000000-0005-0000-0000-0000E20B0000}"/>
    <cellStyle name="40% - Accent3 12 2 2" xfId="453" xr:uid="{00000000-0005-0000-0000-0000E30B0000}"/>
    <cellStyle name="40% - Accent3 12 2 2 2" xfId="1480" xr:uid="{00000000-0005-0000-0000-0000E40B0000}"/>
    <cellStyle name="40% - Accent3 12 2 2 2 2" xfId="5009" xr:uid="{00000000-0005-0000-0000-0000E50B0000}"/>
    <cellStyle name="40% - Accent3 12 2 2 2 2 2" xfId="8569" xr:uid="{CD252628-7231-469E-BCD1-3FE0514C9993}"/>
    <cellStyle name="40% - Accent3 12 2 2 2 3" xfId="6812" xr:uid="{10371B30-22B0-41E3-A61C-4C5A056FBAD3}"/>
    <cellStyle name="40% - Accent3 12 2 2 2_Exh G" xfId="2960" xr:uid="{00000000-0005-0000-0000-0000E60B0000}"/>
    <cellStyle name="40% - Accent3 12 2 2 3" xfId="4130" xr:uid="{00000000-0005-0000-0000-0000E70B0000}"/>
    <cellStyle name="40% - Accent3 12 2 2 3 2" xfId="7691" xr:uid="{AA3BE0D7-7616-486B-B1F3-66ECA4013C40}"/>
    <cellStyle name="40% - Accent3 12 2 2 4" xfId="5933" xr:uid="{F7AA9F5E-EE8A-4397-BD22-FD81656B3728}"/>
    <cellStyle name="40% - Accent3 12 2 2_Exh G" xfId="2959" xr:uid="{00000000-0005-0000-0000-0000E80B0000}"/>
    <cellStyle name="40% - Accent3 12 2 3" xfId="1479" xr:uid="{00000000-0005-0000-0000-0000E90B0000}"/>
    <cellStyle name="40% - Accent3 12 2 3 2" xfId="5008" xr:uid="{00000000-0005-0000-0000-0000EA0B0000}"/>
    <cellStyle name="40% - Accent3 12 2 3 2 2" xfId="8568" xr:uid="{7C576820-A814-4540-B5F6-E0259A5EED7F}"/>
    <cellStyle name="40% - Accent3 12 2 3 3" xfId="6811" xr:uid="{255A77B2-893C-41B0-838B-D03084251C87}"/>
    <cellStyle name="40% - Accent3 12 2 3_Exh G" xfId="2961" xr:uid="{00000000-0005-0000-0000-0000EB0B0000}"/>
    <cellStyle name="40% - Accent3 12 2 4" xfId="4129" xr:uid="{00000000-0005-0000-0000-0000EC0B0000}"/>
    <cellStyle name="40% - Accent3 12 2 4 2" xfId="7690" xr:uid="{2DA6D9AE-280E-4622-B174-DDF54988E0AD}"/>
    <cellStyle name="40% - Accent3 12 2 5" xfId="5932" xr:uid="{485EBD91-000C-4866-BCC2-7A67C50F5144}"/>
    <cellStyle name="40% - Accent3 12 2_Exh G" xfId="2958" xr:uid="{00000000-0005-0000-0000-0000ED0B0000}"/>
    <cellStyle name="40% - Accent3 12 3" xfId="454" xr:uid="{00000000-0005-0000-0000-0000EE0B0000}"/>
    <cellStyle name="40% - Accent3 12 3 2" xfId="1481" xr:uid="{00000000-0005-0000-0000-0000EF0B0000}"/>
    <cellStyle name="40% - Accent3 12 3 2 2" xfId="5010" xr:uid="{00000000-0005-0000-0000-0000F00B0000}"/>
    <cellStyle name="40% - Accent3 12 3 2 2 2" xfId="8570" xr:uid="{36F0C7E7-EE26-4FF3-A31E-70DCBF69FC64}"/>
    <cellStyle name="40% - Accent3 12 3 2 3" xfId="6813" xr:uid="{23FDFD83-44EE-4383-89E6-431E0D30D393}"/>
    <cellStyle name="40% - Accent3 12 3 2_Exh G" xfId="2963" xr:uid="{00000000-0005-0000-0000-0000F10B0000}"/>
    <cellStyle name="40% - Accent3 12 3 3" xfId="4131" xr:uid="{00000000-0005-0000-0000-0000F20B0000}"/>
    <cellStyle name="40% - Accent3 12 3 3 2" xfId="7692" xr:uid="{195BD968-9AF0-4220-B656-2B8D9392A5EC}"/>
    <cellStyle name="40% - Accent3 12 3 4" xfId="5934" xr:uid="{A2133344-9AA1-42D1-BB19-6C60948442EF}"/>
    <cellStyle name="40% - Accent3 12 3_Exh G" xfId="2962" xr:uid="{00000000-0005-0000-0000-0000F30B0000}"/>
    <cellStyle name="40% - Accent3 12 4" xfId="1478" xr:uid="{00000000-0005-0000-0000-0000F40B0000}"/>
    <cellStyle name="40% - Accent3 12 4 2" xfId="5007" xr:uid="{00000000-0005-0000-0000-0000F50B0000}"/>
    <cellStyle name="40% - Accent3 12 4 2 2" xfId="8567" xr:uid="{5ADED818-1B02-490E-8E43-76491513E4A7}"/>
    <cellStyle name="40% - Accent3 12 4 3" xfId="6810" xr:uid="{6FFC9116-625A-4492-BD27-A8D1F81888DA}"/>
    <cellStyle name="40% - Accent3 12 4_Exh G" xfId="2964" xr:uid="{00000000-0005-0000-0000-0000F60B0000}"/>
    <cellStyle name="40% - Accent3 12 5" xfId="4128" xr:uid="{00000000-0005-0000-0000-0000F70B0000}"/>
    <cellStyle name="40% - Accent3 12 5 2" xfId="7689" xr:uid="{42E907B1-9916-46A4-9F5C-2679AAFB33FE}"/>
    <cellStyle name="40% - Accent3 12 6" xfId="5931" xr:uid="{250C7987-3851-441F-8966-75C09AB61643}"/>
    <cellStyle name="40% - Accent3 12_Exh G" xfId="2957" xr:uid="{00000000-0005-0000-0000-0000F80B0000}"/>
    <cellStyle name="40% - Accent3 13" xfId="455" xr:uid="{00000000-0005-0000-0000-0000F90B0000}"/>
    <cellStyle name="40% - Accent3 13 2" xfId="456" xr:uid="{00000000-0005-0000-0000-0000FA0B0000}"/>
    <cellStyle name="40% - Accent3 13 2 2" xfId="457" xr:uid="{00000000-0005-0000-0000-0000FB0B0000}"/>
    <cellStyle name="40% - Accent3 13 2 2 2" xfId="1484" xr:uid="{00000000-0005-0000-0000-0000FC0B0000}"/>
    <cellStyle name="40% - Accent3 13 2 2 2 2" xfId="5013" xr:uid="{00000000-0005-0000-0000-0000FD0B0000}"/>
    <cellStyle name="40% - Accent3 13 2 2 2 2 2" xfId="8573" xr:uid="{B8125CAF-9DE1-4254-AB37-0D2AE7602F5D}"/>
    <cellStyle name="40% - Accent3 13 2 2 2 3" xfId="6816" xr:uid="{B797332A-60E4-4032-AD64-E1A5CEAAC0AB}"/>
    <cellStyle name="40% - Accent3 13 2 2 2_Exh G" xfId="2968" xr:uid="{00000000-0005-0000-0000-0000FE0B0000}"/>
    <cellStyle name="40% - Accent3 13 2 2 3" xfId="4134" xr:uid="{00000000-0005-0000-0000-0000FF0B0000}"/>
    <cellStyle name="40% - Accent3 13 2 2 3 2" xfId="7695" xr:uid="{ED525FE6-312F-449E-B134-925A29DAD18A}"/>
    <cellStyle name="40% - Accent3 13 2 2 4" xfId="5937" xr:uid="{847E56DA-7263-44E6-8435-00CA7F5799B3}"/>
    <cellStyle name="40% - Accent3 13 2 2_Exh G" xfId="2967" xr:uid="{00000000-0005-0000-0000-0000000C0000}"/>
    <cellStyle name="40% - Accent3 13 2 3" xfId="1483" xr:uid="{00000000-0005-0000-0000-0000010C0000}"/>
    <cellStyle name="40% - Accent3 13 2 3 2" xfId="5012" xr:uid="{00000000-0005-0000-0000-0000020C0000}"/>
    <cellStyle name="40% - Accent3 13 2 3 2 2" xfId="8572" xr:uid="{1E44226D-68CC-468E-812C-09C60D9874AE}"/>
    <cellStyle name="40% - Accent3 13 2 3 3" xfId="6815" xr:uid="{5F46BECD-5657-4855-AFF6-7461FA3EDD4B}"/>
    <cellStyle name="40% - Accent3 13 2 3_Exh G" xfId="2969" xr:uid="{00000000-0005-0000-0000-0000030C0000}"/>
    <cellStyle name="40% - Accent3 13 2 4" xfId="4133" xr:uid="{00000000-0005-0000-0000-0000040C0000}"/>
    <cellStyle name="40% - Accent3 13 2 4 2" xfId="7694" xr:uid="{E8D8C58C-1BC2-489C-9464-3F62015987BF}"/>
    <cellStyle name="40% - Accent3 13 2 5" xfId="5936" xr:uid="{95162C25-A52B-48F4-B3BD-826022DF1405}"/>
    <cellStyle name="40% - Accent3 13 2_Exh G" xfId="2966" xr:uid="{00000000-0005-0000-0000-0000050C0000}"/>
    <cellStyle name="40% - Accent3 13 3" xfId="458" xr:uid="{00000000-0005-0000-0000-0000060C0000}"/>
    <cellStyle name="40% - Accent3 13 3 2" xfId="1485" xr:uid="{00000000-0005-0000-0000-0000070C0000}"/>
    <cellStyle name="40% - Accent3 13 3 2 2" xfId="5014" xr:uid="{00000000-0005-0000-0000-0000080C0000}"/>
    <cellStyle name="40% - Accent3 13 3 2 2 2" xfId="8574" xr:uid="{38F780F1-7CD8-4CB8-84F3-6509BC60FA55}"/>
    <cellStyle name="40% - Accent3 13 3 2 3" xfId="6817" xr:uid="{547CC0F6-0FD1-4CF4-AC4F-9D1E22158015}"/>
    <cellStyle name="40% - Accent3 13 3 2_Exh G" xfId="2971" xr:uid="{00000000-0005-0000-0000-0000090C0000}"/>
    <cellStyle name="40% - Accent3 13 3 3" xfId="4135" xr:uid="{00000000-0005-0000-0000-00000A0C0000}"/>
    <cellStyle name="40% - Accent3 13 3 3 2" xfId="7696" xr:uid="{85C280E8-4DFD-4B29-8865-8B9339241D4C}"/>
    <cellStyle name="40% - Accent3 13 3 4" xfId="5938" xr:uid="{AC4F07AE-C882-458B-B4C1-75FF8508DECC}"/>
    <cellStyle name="40% - Accent3 13 3_Exh G" xfId="2970" xr:uid="{00000000-0005-0000-0000-00000B0C0000}"/>
    <cellStyle name="40% - Accent3 13 4" xfId="1482" xr:uid="{00000000-0005-0000-0000-00000C0C0000}"/>
    <cellStyle name="40% - Accent3 13 4 2" xfId="5011" xr:uid="{00000000-0005-0000-0000-00000D0C0000}"/>
    <cellStyle name="40% - Accent3 13 4 2 2" xfId="8571" xr:uid="{B71A655F-5836-4A37-83A7-385A30C25392}"/>
    <cellStyle name="40% - Accent3 13 4 3" xfId="6814" xr:uid="{EE5DCE17-2DE9-4A17-A1C4-9B3A620AB017}"/>
    <cellStyle name="40% - Accent3 13 4_Exh G" xfId="2972" xr:uid="{00000000-0005-0000-0000-00000E0C0000}"/>
    <cellStyle name="40% - Accent3 13 5" xfId="4132" xr:uid="{00000000-0005-0000-0000-00000F0C0000}"/>
    <cellStyle name="40% - Accent3 13 5 2" xfId="7693" xr:uid="{C7202E59-2A0C-4077-AFB2-2E8C030E26F5}"/>
    <cellStyle name="40% - Accent3 13 6" xfId="5935" xr:uid="{36E31E0D-AB87-43B7-93B3-6502021334CC}"/>
    <cellStyle name="40% - Accent3 13_Exh G" xfId="2965" xr:uid="{00000000-0005-0000-0000-0000100C0000}"/>
    <cellStyle name="40% - Accent3 14" xfId="459" xr:uid="{00000000-0005-0000-0000-0000110C0000}"/>
    <cellStyle name="40% - Accent3 14 2" xfId="460" xr:uid="{00000000-0005-0000-0000-0000120C0000}"/>
    <cellStyle name="40% - Accent3 14 2 2" xfId="1487" xr:uid="{00000000-0005-0000-0000-0000130C0000}"/>
    <cellStyle name="40% - Accent3 14 2 2 2" xfId="5016" xr:uid="{00000000-0005-0000-0000-0000140C0000}"/>
    <cellStyle name="40% - Accent3 14 2 2 2 2" xfId="8576" xr:uid="{1B6530FB-1E3B-475C-B9D6-D1FBCA736E1D}"/>
    <cellStyle name="40% - Accent3 14 2 2 3" xfId="6819" xr:uid="{EF894E29-FA36-4DBF-80E4-D8B940879037}"/>
    <cellStyle name="40% - Accent3 14 2 2_Exh G" xfId="2975" xr:uid="{00000000-0005-0000-0000-0000150C0000}"/>
    <cellStyle name="40% - Accent3 14 2 3" xfId="4137" xr:uid="{00000000-0005-0000-0000-0000160C0000}"/>
    <cellStyle name="40% - Accent3 14 2 3 2" xfId="7698" xr:uid="{B5EC0B8D-BE26-4CBC-A9B4-CD15CD33D103}"/>
    <cellStyle name="40% - Accent3 14 2 4" xfId="5940" xr:uid="{3EE2A1B1-A8AB-4DF3-9189-B999D88C22DD}"/>
    <cellStyle name="40% - Accent3 14 2_Exh G" xfId="2974" xr:uid="{00000000-0005-0000-0000-0000170C0000}"/>
    <cellStyle name="40% - Accent3 14 3" xfId="1486" xr:uid="{00000000-0005-0000-0000-0000180C0000}"/>
    <cellStyle name="40% - Accent3 14 3 2" xfId="5015" xr:uid="{00000000-0005-0000-0000-0000190C0000}"/>
    <cellStyle name="40% - Accent3 14 3 2 2" xfId="8575" xr:uid="{2E9B0D4A-EF44-43E4-A4F2-9FFC1C40D92E}"/>
    <cellStyle name="40% - Accent3 14 3 3" xfId="6818" xr:uid="{497C871E-B213-4152-A143-720471B29C82}"/>
    <cellStyle name="40% - Accent3 14 3_Exh G" xfId="2976" xr:uid="{00000000-0005-0000-0000-00001A0C0000}"/>
    <cellStyle name="40% - Accent3 14 4" xfId="4136" xr:uid="{00000000-0005-0000-0000-00001B0C0000}"/>
    <cellStyle name="40% - Accent3 14 4 2" xfId="7697" xr:uid="{1614A6C4-431E-46B3-AE12-E81EE8133D9F}"/>
    <cellStyle name="40% - Accent3 14 5" xfId="5939" xr:uid="{09B0DC77-736A-401B-A260-50BEF246CB14}"/>
    <cellStyle name="40% - Accent3 14_Exh G" xfId="2973" xr:uid="{00000000-0005-0000-0000-00001C0C0000}"/>
    <cellStyle name="40% - Accent3 15" xfId="461" xr:uid="{00000000-0005-0000-0000-00001D0C0000}"/>
    <cellStyle name="40% - Accent3 15 2" xfId="1488" xr:uid="{00000000-0005-0000-0000-00001E0C0000}"/>
    <cellStyle name="40% - Accent3 15 2 2" xfId="5017" xr:uid="{00000000-0005-0000-0000-00001F0C0000}"/>
    <cellStyle name="40% - Accent3 15 2 2 2" xfId="8577" xr:uid="{686D30F0-F511-4641-A003-AA8F978AA5EB}"/>
    <cellStyle name="40% - Accent3 15 2 3" xfId="6820" xr:uid="{03D174DE-235A-4C00-B3C1-76D8E3658F01}"/>
    <cellStyle name="40% - Accent3 15 2_Exh G" xfId="2978" xr:uid="{00000000-0005-0000-0000-0000200C0000}"/>
    <cellStyle name="40% - Accent3 15 3" xfId="4138" xr:uid="{00000000-0005-0000-0000-0000210C0000}"/>
    <cellStyle name="40% - Accent3 15 3 2" xfId="7699" xr:uid="{6D84426C-EF23-4AA9-95FE-54AEDF9F530E}"/>
    <cellStyle name="40% - Accent3 15 4" xfId="5941" xr:uid="{015A8F17-CD2A-4AC5-B42A-B81B587D38AD}"/>
    <cellStyle name="40% - Accent3 15_Exh G" xfId="2977" xr:uid="{00000000-0005-0000-0000-0000220C0000}"/>
    <cellStyle name="40% - Accent3 16" xfId="861" xr:uid="{00000000-0005-0000-0000-0000230C0000}"/>
    <cellStyle name="40% - Accent3 16 2" xfId="1799" xr:uid="{00000000-0005-0000-0000-0000240C0000}"/>
    <cellStyle name="40% - Accent3 16 2 2" xfId="5319" xr:uid="{00000000-0005-0000-0000-0000250C0000}"/>
    <cellStyle name="40% - Accent3 16 2 2 2" xfId="8879" xr:uid="{1522A754-ED6B-4298-9EAD-7310E79C4E25}"/>
    <cellStyle name="40% - Accent3 16 2 3" xfId="7122" xr:uid="{97536345-99D3-42E9-A96A-4811E678DD43}"/>
    <cellStyle name="40% - Accent3 16 2_Exh G" xfId="2980" xr:uid="{00000000-0005-0000-0000-0000260C0000}"/>
    <cellStyle name="40% - Accent3 16 3" xfId="4440" xr:uid="{00000000-0005-0000-0000-0000270C0000}"/>
    <cellStyle name="40% - Accent3 16 3 2" xfId="8001" xr:uid="{EEB1E5F0-0CA9-4C1C-8BE5-AFE67B8C5183}"/>
    <cellStyle name="40% - Accent3 16 4" xfId="6244" xr:uid="{10DF3166-4914-433D-B00D-980B01AA5CD7}"/>
    <cellStyle name="40% - Accent3 16_Exh G" xfId="2979" xr:uid="{00000000-0005-0000-0000-0000280C0000}"/>
    <cellStyle name="40% - Accent3 2" xfId="462" xr:uid="{00000000-0005-0000-0000-0000290C0000}"/>
    <cellStyle name="40% - Accent3 2 2" xfId="463" xr:uid="{00000000-0005-0000-0000-00002A0C0000}"/>
    <cellStyle name="40% - Accent3 2 2 2" xfId="464" xr:uid="{00000000-0005-0000-0000-00002B0C0000}"/>
    <cellStyle name="40% - Accent3 2 2 2 2" xfId="1491" xr:uid="{00000000-0005-0000-0000-00002C0C0000}"/>
    <cellStyle name="40% - Accent3 2 2 2 2 2" xfId="5020" xr:uid="{00000000-0005-0000-0000-00002D0C0000}"/>
    <cellStyle name="40% - Accent3 2 2 2 2 2 2" xfId="8580" xr:uid="{C692E009-DF6C-49F2-AF78-E8CFB033547A}"/>
    <cellStyle name="40% - Accent3 2 2 2 2 3" xfId="6823" xr:uid="{7ACD0B2C-6E4A-4120-AB75-FE3A5EEDFDBE}"/>
    <cellStyle name="40% - Accent3 2 2 2 2_Exh G" xfId="2984" xr:uid="{00000000-0005-0000-0000-00002E0C0000}"/>
    <cellStyle name="40% - Accent3 2 2 2 3" xfId="4141" xr:uid="{00000000-0005-0000-0000-00002F0C0000}"/>
    <cellStyle name="40% - Accent3 2 2 2 3 2" xfId="7702" xr:uid="{1639D796-E8B7-4D93-BC8A-7A5210A98EC7}"/>
    <cellStyle name="40% - Accent3 2 2 2 4" xfId="5944" xr:uid="{87B12B14-B223-402F-B51C-E2F50D3AEDED}"/>
    <cellStyle name="40% - Accent3 2 2 2_Exh G" xfId="2983" xr:uid="{00000000-0005-0000-0000-0000300C0000}"/>
    <cellStyle name="40% - Accent3 2 2 3" xfId="970" xr:uid="{00000000-0005-0000-0000-0000310C0000}"/>
    <cellStyle name="40% - Accent3 2 2 3 2" xfId="1889" xr:uid="{00000000-0005-0000-0000-0000320C0000}"/>
    <cellStyle name="40% - Accent3 2 2 3 2 2" xfId="5406" xr:uid="{00000000-0005-0000-0000-0000330C0000}"/>
    <cellStyle name="40% - Accent3 2 2 3 2 2 2" xfId="8966" xr:uid="{175AE593-B11A-4A9C-AE51-B1014A69A126}"/>
    <cellStyle name="40% - Accent3 2 2 3 2 3" xfId="7209" xr:uid="{92C9E811-10F7-4C86-8229-490B77B579EB}"/>
    <cellStyle name="40% - Accent3 2 2 3 2_Exh G" xfId="2986" xr:uid="{00000000-0005-0000-0000-0000340C0000}"/>
    <cellStyle name="40% - Accent3 2 2 3 3" xfId="4527" xr:uid="{00000000-0005-0000-0000-0000350C0000}"/>
    <cellStyle name="40% - Accent3 2 2 3 3 2" xfId="8088" xr:uid="{CD1F783A-EC96-4BF4-9021-39ABFEBF1731}"/>
    <cellStyle name="40% - Accent3 2 2 3 4" xfId="6331" xr:uid="{FCF1749F-7509-47CB-B2FE-06A14C96EB81}"/>
    <cellStyle name="40% - Accent3 2 2 3_Exh G" xfId="2985" xr:uid="{00000000-0005-0000-0000-0000360C0000}"/>
    <cellStyle name="40% - Accent3 2 2 4" xfId="1490" xr:uid="{00000000-0005-0000-0000-0000370C0000}"/>
    <cellStyle name="40% - Accent3 2 2 4 2" xfId="5019" xr:uid="{00000000-0005-0000-0000-0000380C0000}"/>
    <cellStyle name="40% - Accent3 2 2 4 2 2" xfId="8579" xr:uid="{242D1DDB-24A7-4CE0-9D43-BFF2311CAFA7}"/>
    <cellStyle name="40% - Accent3 2 2 4 3" xfId="6822" xr:uid="{BFB0969B-8B6E-46C2-82C4-BA439D726478}"/>
    <cellStyle name="40% - Accent3 2 2 4_Exh G" xfId="2987" xr:uid="{00000000-0005-0000-0000-0000390C0000}"/>
    <cellStyle name="40% - Accent3 2 2 5" xfId="4140" xr:uid="{00000000-0005-0000-0000-00003A0C0000}"/>
    <cellStyle name="40% - Accent3 2 2 5 2" xfId="7701" xr:uid="{9C18486E-3A52-4D6A-9B47-156CA9D40692}"/>
    <cellStyle name="40% - Accent3 2 2 6" xfId="5943" xr:uid="{B6834BE8-9AAB-4401-81D5-1D37FB70713E}"/>
    <cellStyle name="40% - Accent3 2 2_Exh G" xfId="2982" xr:uid="{00000000-0005-0000-0000-00003B0C0000}"/>
    <cellStyle name="40% - Accent3 2 3" xfId="465" xr:uid="{00000000-0005-0000-0000-00003C0C0000}"/>
    <cellStyle name="40% - Accent3 2 3 2" xfId="1492" xr:uid="{00000000-0005-0000-0000-00003D0C0000}"/>
    <cellStyle name="40% - Accent3 2 3 2 2" xfId="5021" xr:uid="{00000000-0005-0000-0000-00003E0C0000}"/>
    <cellStyle name="40% - Accent3 2 3 2 2 2" xfId="8581" xr:uid="{380AE601-BCF1-41EA-A235-C33B179E1EA1}"/>
    <cellStyle name="40% - Accent3 2 3 2 3" xfId="6824" xr:uid="{1EA68A01-2CC9-4772-BCEB-1E65D59A6B3F}"/>
    <cellStyle name="40% - Accent3 2 3 2_Exh G" xfId="2989" xr:uid="{00000000-0005-0000-0000-00003F0C0000}"/>
    <cellStyle name="40% - Accent3 2 3 3" xfId="4142" xr:uid="{00000000-0005-0000-0000-0000400C0000}"/>
    <cellStyle name="40% - Accent3 2 3 3 2" xfId="7703" xr:uid="{516A0138-2ED9-430E-A2E8-9300E03AA5D3}"/>
    <cellStyle name="40% - Accent3 2 3 4" xfId="5945" xr:uid="{6B64C52F-A304-48E3-8AD4-19759F25D5B8}"/>
    <cellStyle name="40% - Accent3 2 3_Exh G" xfId="2988" xr:uid="{00000000-0005-0000-0000-0000410C0000}"/>
    <cellStyle name="40% - Accent3 2 4" xfId="969" xr:uid="{00000000-0005-0000-0000-0000420C0000}"/>
    <cellStyle name="40% - Accent3 2 4 2" xfId="1888" xr:uid="{00000000-0005-0000-0000-0000430C0000}"/>
    <cellStyle name="40% - Accent3 2 4 2 2" xfId="5405" xr:uid="{00000000-0005-0000-0000-0000440C0000}"/>
    <cellStyle name="40% - Accent3 2 4 2 2 2" xfId="8965" xr:uid="{4073946F-1E5F-4582-AA1C-4345E686DC0E}"/>
    <cellStyle name="40% - Accent3 2 4 2 3" xfId="7208" xr:uid="{08630B2E-2261-4D2B-8691-9FD10ED8B78D}"/>
    <cellStyle name="40% - Accent3 2 4 2_Exh G" xfId="2991" xr:uid="{00000000-0005-0000-0000-0000450C0000}"/>
    <cellStyle name="40% - Accent3 2 4 3" xfId="4526" xr:uid="{00000000-0005-0000-0000-0000460C0000}"/>
    <cellStyle name="40% - Accent3 2 4 3 2" xfId="8087" xr:uid="{37E6BB6A-E4AA-4828-A567-D67AE899F005}"/>
    <cellStyle name="40% - Accent3 2 4 4" xfId="6330" xr:uid="{9240355B-580E-46FA-B520-A672057CA2B3}"/>
    <cellStyle name="40% - Accent3 2 4_Exh G" xfId="2990" xr:uid="{00000000-0005-0000-0000-0000470C0000}"/>
    <cellStyle name="40% - Accent3 2 5" xfId="1489" xr:uid="{00000000-0005-0000-0000-0000480C0000}"/>
    <cellStyle name="40% - Accent3 2 5 2" xfId="5018" xr:uid="{00000000-0005-0000-0000-0000490C0000}"/>
    <cellStyle name="40% - Accent3 2 5 2 2" xfId="8578" xr:uid="{D49EEADE-C355-4375-A842-2066E5A440F4}"/>
    <cellStyle name="40% - Accent3 2 5 3" xfId="6821" xr:uid="{88E71679-6B5D-4D27-B82E-2BA2107B49F6}"/>
    <cellStyle name="40% - Accent3 2 5_Exh G" xfId="2992" xr:uid="{00000000-0005-0000-0000-00004A0C0000}"/>
    <cellStyle name="40% - Accent3 2 6" xfId="4139" xr:uid="{00000000-0005-0000-0000-00004B0C0000}"/>
    <cellStyle name="40% - Accent3 2 6 2" xfId="7700" xr:uid="{BAF815B3-3C00-4F8C-B4E7-F278642663D0}"/>
    <cellStyle name="40% - Accent3 2 7" xfId="5942" xr:uid="{061D15BF-2E6A-4A2A-83E1-E427FE619742}"/>
    <cellStyle name="40% - Accent3 2_Exh G" xfId="2981" xr:uid="{00000000-0005-0000-0000-00004C0C0000}"/>
    <cellStyle name="40% - Accent3 3" xfId="466" xr:uid="{00000000-0005-0000-0000-00004D0C0000}"/>
    <cellStyle name="40% - Accent3 3 2" xfId="467" xr:uid="{00000000-0005-0000-0000-00004E0C0000}"/>
    <cellStyle name="40% - Accent3 3 2 2" xfId="468" xr:uid="{00000000-0005-0000-0000-00004F0C0000}"/>
    <cellStyle name="40% - Accent3 3 2 2 2" xfId="1495" xr:uid="{00000000-0005-0000-0000-0000500C0000}"/>
    <cellStyle name="40% - Accent3 3 2 2 2 2" xfId="5024" xr:uid="{00000000-0005-0000-0000-0000510C0000}"/>
    <cellStyle name="40% - Accent3 3 2 2 2 2 2" xfId="8584" xr:uid="{04ADA31D-6F49-41BA-9713-53A6103A9BA7}"/>
    <cellStyle name="40% - Accent3 3 2 2 2 3" xfId="6827" xr:uid="{9BEE8CED-92C9-42E8-BFEF-A2EE09D3C169}"/>
    <cellStyle name="40% - Accent3 3 2 2 2_Exh G" xfId="2996" xr:uid="{00000000-0005-0000-0000-0000520C0000}"/>
    <cellStyle name="40% - Accent3 3 2 2 3" xfId="4145" xr:uid="{00000000-0005-0000-0000-0000530C0000}"/>
    <cellStyle name="40% - Accent3 3 2 2 3 2" xfId="7706" xr:uid="{81D01555-DC25-4AC2-84D1-2240F296F60A}"/>
    <cellStyle name="40% - Accent3 3 2 2 4" xfId="5948" xr:uid="{082524C2-E4F5-418B-A081-51F52941B265}"/>
    <cellStyle name="40% - Accent3 3 2 2_Exh G" xfId="2995" xr:uid="{00000000-0005-0000-0000-0000540C0000}"/>
    <cellStyle name="40% - Accent3 3 2 3" xfId="972" xr:uid="{00000000-0005-0000-0000-0000550C0000}"/>
    <cellStyle name="40% - Accent3 3 2 3 2" xfId="1891" xr:uid="{00000000-0005-0000-0000-0000560C0000}"/>
    <cellStyle name="40% - Accent3 3 2 3 2 2" xfId="5408" xr:uid="{00000000-0005-0000-0000-0000570C0000}"/>
    <cellStyle name="40% - Accent3 3 2 3 2 2 2" xfId="8968" xr:uid="{5ADE22F0-A530-4330-895C-CF1F82D23F06}"/>
    <cellStyle name="40% - Accent3 3 2 3 2 3" xfId="7211" xr:uid="{11A09FAB-1A5A-427B-9C8D-EA81D9A3F089}"/>
    <cellStyle name="40% - Accent3 3 2 3 2_Exh G" xfId="2998" xr:uid="{00000000-0005-0000-0000-0000580C0000}"/>
    <cellStyle name="40% - Accent3 3 2 3 3" xfId="4529" xr:uid="{00000000-0005-0000-0000-0000590C0000}"/>
    <cellStyle name="40% - Accent3 3 2 3 3 2" xfId="8090" xr:uid="{310B2B06-3F7D-4C3E-B9B4-E42EE2F6F44D}"/>
    <cellStyle name="40% - Accent3 3 2 3 4" xfId="6333" xr:uid="{DDC2FE06-DF47-49CF-8238-673F711A8E6B}"/>
    <cellStyle name="40% - Accent3 3 2 3_Exh G" xfId="2997" xr:uid="{00000000-0005-0000-0000-00005A0C0000}"/>
    <cellStyle name="40% - Accent3 3 2 4" xfId="1494" xr:uid="{00000000-0005-0000-0000-00005B0C0000}"/>
    <cellStyle name="40% - Accent3 3 2 4 2" xfId="5023" xr:uid="{00000000-0005-0000-0000-00005C0C0000}"/>
    <cellStyle name="40% - Accent3 3 2 4 2 2" xfId="8583" xr:uid="{0B649FA8-8248-400C-ACAB-F4D3E90C425B}"/>
    <cellStyle name="40% - Accent3 3 2 4 3" xfId="6826" xr:uid="{25DE40BA-C701-4CAA-8398-3C793EB5B5BF}"/>
    <cellStyle name="40% - Accent3 3 2 4_Exh G" xfId="2999" xr:uid="{00000000-0005-0000-0000-00005D0C0000}"/>
    <cellStyle name="40% - Accent3 3 2 5" xfId="4144" xr:uid="{00000000-0005-0000-0000-00005E0C0000}"/>
    <cellStyle name="40% - Accent3 3 2 5 2" xfId="7705" xr:uid="{203CFF27-1672-4440-AD6F-4BF16381D473}"/>
    <cellStyle name="40% - Accent3 3 2 6" xfId="5947" xr:uid="{B8D0D54C-F261-4A3A-A5F1-7E05A290C347}"/>
    <cellStyle name="40% - Accent3 3 2_Exh G" xfId="2994" xr:uid="{00000000-0005-0000-0000-00005F0C0000}"/>
    <cellStyle name="40% - Accent3 3 3" xfId="469" xr:uid="{00000000-0005-0000-0000-0000600C0000}"/>
    <cellStyle name="40% - Accent3 3 3 2" xfId="1496" xr:uid="{00000000-0005-0000-0000-0000610C0000}"/>
    <cellStyle name="40% - Accent3 3 3 2 2" xfId="5025" xr:uid="{00000000-0005-0000-0000-0000620C0000}"/>
    <cellStyle name="40% - Accent3 3 3 2 2 2" xfId="8585" xr:uid="{A755954D-69AB-414E-A68E-EA225B297F13}"/>
    <cellStyle name="40% - Accent3 3 3 2 3" xfId="6828" xr:uid="{670F67F5-5470-47C3-8B48-18C265DFE471}"/>
    <cellStyle name="40% - Accent3 3 3 2_Exh G" xfId="3001" xr:uid="{00000000-0005-0000-0000-0000630C0000}"/>
    <cellStyle name="40% - Accent3 3 3 3" xfId="4146" xr:uid="{00000000-0005-0000-0000-0000640C0000}"/>
    <cellStyle name="40% - Accent3 3 3 3 2" xfId="7707" xr:uid="{CB9D7B1A-0413-4B4A-B66C-2F8762C38A6C}"/>
    <cellStyle name="40% - Accent3 3 3 4" xfId="5949" xr:uid="{28993D8A-9BBD-4321-A031-4A3D0784E632}"/>
    <cellStyle name="40% - Accent3 3 3_Exh G" xfId="3000" xr:uid="{00000000-0005-0000-0000-0000650C0000}"/>
    <cellStyle name="40% - Accent3 3 4" xfId="971" xr:uid="{00000000-0005-0000-0000-0000660C0000}"/>
    <cellStyle name="40% - Accent3 3 4 2" xfId="1890" xr:uid="{00000000-0005-0000-0000-0000670C0000}"/>
    <cellStyle name="40% - Accent3 3 4 2 2" xfId="5407" xr:uid="{00000000-0005-0000-0000-0000680C0000}"/>
    <cellStyle name="40% - Accent3 3 4 2 2 2" xfId="8967" xr:uid="{5A6298C3-C894-4ED5-A756-E781C8264744}"/>
    <cellStyle name="40% - Accent3 3 4 2 3" xfId="7210" xr:uid="{10653CEE-2FD2-4D79-BA70-C67A3497EAE1}"/>
    <cellStyle name="40% - Accent3 3 4 2_Exh G" xfId="3003" xr:uid="{00000000-0005-0000-0000-0000690C0000}"/>
    <cellStyle name="40% - Accent3 3 4 3" xfId="4528" xr:uid="{00000000-0005-0000-0000-00006A0C0000}"/>
    <cellStyle name="40% - Accent3 3 4 3 2" xfId="8089" xr:uid="{71C64F37-7B96-460D-9619-EEBA57365470}"/>
    <cellStyle name="40% - Accent3 3 4 4" xfId="6332" xr:uid="{6E6AEF14-D8CD-44DA-B1C7-46D2502E3160}"/>
    <cellStyle name="40% - Accent3 3 4_Exh G" xfId="3002" xr:uid="{00000000-0005-0000-0000-00006B0C0000}"/>
    <cellStyle name="40% - Accent3 3 5" xfId="1493" xr:uid="{00000000-0005-0000-0000-00006C0C0000}"/>
    <cellStyle name="40% - Accent3 3 5 2" xfId="5022" xr:uid="{00000000-0005-0000-0000-00006D0C0000}"/>
    <cellStyle name="40% - Accent3 3 5 2 2" xfId="8582" xr:uid="{1C38F9E7-9387-4238-9477-E9153FD76D5B}"/>
    <cellStyle name="40% - Accent3 3 5 3" xfId="6825" xr:uid="{8C505527-203F-4D48-8235-283379380570}"/>
    <cellStyle name="40% - Accent3 3 5_Exh G" xfId="3004" xr:uid="{00000000-0005-0000-0000-00006E0C0000}"/>
    <cellStyle name="40% - Accent3 3 6" xfId="4143" xr:uid="{00000000-0005-0000-0000-00006F0C0000}"/>
    <cellStyle name="40% - Accent3 3 6 2" xfId="7704" xr:uid="{DF2F61D4-EFA9-4350-A615-9D6BE8F03C1A}"/>
    <cellStyle name="40% - Accent3 3 7" xfId="5946" xr:uid="{9FC46ECD-9BA3-45A7-9CA6-64ADE128C55D}"/>
    <cellStyle name="40% - Accent3 3_Exh G" xfId="2993" xr:uid="{00000000-0005-0000-0000-0000700C0000}"/>
    <cellStyle name="40% - Accent3 4" xfId="470" xr:uid="{00000000-0005-0000-0000-0000710C0000}"/>
    <cellStyle name="40% - Accent3 4 2" xfId="471" xr:uid="{00000000-0005-0000-0000-0000720C0000}"/>
    <cellStyle name="40% - Accent3 4 2 2" xfId="472" xr:uid="{00000000-0005-0000-0000-0000730C0000}"/>
    <cellStyle name="40% - Accent3 4 2 2 2" xfId="1499" xr:uid="{00000000-0005-0000-0000-0000740C0000}"/>
    <cellStyle name="40% - Accent3 4 2 2 2 2" xfId="5028" xr:uid="{00000000-0005-0000-0000-0000750C0000}"/>
    <cellStyle name="40% - Accent3 4 2 2 2 2 2" xfId="8588" xr:uid="{2F6F1CB9-795E-43E6-8CAB-2A8102563F23}"/>
    <cellStyle name="40% - Accent3 4 2 2 2 3" xfId="6831" xr:uid="{2D2BFC36-8F63-4998-BA86-0865D28EC837}"/>
    <cellStyle name="40% - Accent3 4 2 2 2_Exh G" xfId="3008" xr:uid="{00000000-0005-0000-0000-0000760C0000}"/>
    <cellStyle name="40% - Accent3 4 2 2 3" xfId="4149" xr:uid="{00000000-0005-0000-0000-0000770C0000}"/>
    <cellStyle name="40% - Accent3 4 2 2 3 2" xfId="7710" xr:uid="{40FBF4AC-80D7-4517-B577-21CBACE88831}"/>
    <cellStyle name="40% - Accent3 4 2 2 4" xfId="5952" xr:uid="{4C422E4D-6D75-4DC9-A57C-C694C8BA78B2}"/>
    <cellStyle name="40% - Accent3 4 2 2_Exh G" xfId="3007" xr:uid="{00000000-0005-0000-0000-0000780C0000}"/>
    <cellStyle name="40% - Accent3 4 2 3" xfId="974" xr:uid="{00000000-0005-0000-0000-0000790C0000}"/>
    <cellStyle name="40% - Accent3 4 2 3 2" xfId="1893" xr:uid="{00000000-0005-0000-0000-00007A0C0000}"/>
    <cellStyle name="40% - Accent3 4 2 3 2 2" xfId="5410" xr:uid="{00000000-0005-0000-0000-00007B0C0000}"/>
    <cellStyle name="40% - Accent3 4 2 3 2 2 2" xfId="8970" xr:uid="{916381D9-08E7-4A4A-8327-1B0BF422CE18}"/>
    <cellStyle name="40% - Accent3 4 2 3 2 3" xfId="7213" xr:uid="{D0178F77-A45B-4C08-A5F9-7766060819C8}"/>
    <cellStyle name="40% - Accent3 4 2 3 2_Exh G" xfId="3010" xr:uid="{00000000-0005-0000-0000-00007C0C0000}"/>
    <cellStyle name="40% - Accent3 4 2 3 3" xfId="4531" xr:uid="{00000000-0005-0000-0000-00007D0C0000}"/>
    <cellStyle name="40% - Accent3 4 2 3 3 2" xfId="8092" xr:uid="{8D1716E3-A53C-4DB1-9D77-E6455DB77695}"/>
    <cellStyle name="40% - Accent3 4 2 3 4" xfId="6335" xr:uid="{857B2AC7-B5F0-4595-9681-9D1A903281D1}"/>
    <cellStyle name="40% - Accent3 4 2 3_Exh G" xfId="3009" xr:uid="{00000000-0005-0000-0000-00007E0C0000}"/>
    <cellStyle name="40% - Accent3 4 2 4" xfId="1498" xr:uid="{00000000-0005-0000-0000-00007F0C0000}"/>
    <cellStyle name="40% - Accent3 4 2 4 2" xfId="5027" xr:uid="{00000000-0005-0000-0000-0000800C0000}"/>
    <cellStyle name="40% - Accent3 4 2 4 2 2" xfId="8587" xr:uid="{B310F620-B62D-4159-B879-B525064CED8E}"/>
    <cellStyle name="40% - Accent3 4 2 4 3" xfId="6830" xr:uid="{C8ED1172-97D2-494D-A95F-EFA1750716CD}"/>
    <cellStyle name="40% - Accent3 4 2 4_Exh G" xfId="3011" xr:uid="{00000000-0005-0000-0000-0000810C0000}"/>
    <cellStyle name="40% - Accent3 4 2 5" xfId="4148" xr:uid="{00000000-0005-0000-0000-0000820C0000}"/>
    <cellStyle name="40% - Accent3 4 2 5 2" xfId="7709" xr:uid="{638132EF-40E4-4436-BBB5-E46C3FFD157C}"/>
    <cellStyle name="40% - Accent3 4 2 6" xfId="5951" xr:uid="{9529B75E-B00A-476B-87DF-DAA4BF6506F7}"/>
    <cellStyle name="40% - Accent3 4 2_Exh G" xfId="3006" xr:uid="{00000000-0005-0000-0000-0000830C0000}"/>
    <cellStyle name="40% - Accent3 4 3" xfId="473" xr:uid="{00000000-0005-0000-0000-0000840C0000}"/>
    <cellStyle name="40% - Accent3 4 3 2" xfId="1500" xr:uid="{00000000-0005-0000-0000-0000850C0000}"/>
    <cellStyle name="40% - Accent3 4 3 2 2" xfId="5029" xr:uid="{00000000-0005-0000-0000-0000860C0000}"/>
    <cellStyle name="40% - Accent3 4 3 2 2 2" xfId="8589" xr:uid="{089588E9-276C-4C96-A7CE-1E7E496E7640}"/>
    <cellStyle name="40% - Accent3 4 3 2 3" xfId="6832" xr:uid="{209B6284-851F-4BFB-8ABF-CECF9C506B77}"/>
    <cellStyle name="40% - Accent3 4 3 2_Exh G" xfId="3013" xr:uid="{00000000-0005-0000-0000-0000870C0000}"/>
    <cellStyle name="40% - Accent3 4 3 3" xfId="4150" xr:uid="{00000000-0005-0000-0000-0000880C0000}"/>
    <cellStyle name="40% - Accent3 4 3 3 2" xfId="7711" xr:uid="{AACB67AA-376D-4BE5-BBA4-8F4C4DC269CC}"/>
    <cellStyle name="40% - Accent3 4 3 4" xfId="5953" xr:uid="{0BD850BF-4A51-42BD-BFBB-432FB114338B}"/>
    <cellStyle name="40% - Accent3 4 3_Exh G" xfId="3012" xr:uid="{00000000-0005-0000-0000-0000890C0000}"/>
    <cellStyle name="40% - Accent3 4 4" xfId="973" xr:uid="{00000000-0005-0000-0000-00008A0C0000}"/>
    <cellStyle name="40% - Accent3 4 4 2" xfId="1892" xr:uid="{00000000-0005-0000-0000-00008B0C0000}"/>
    <cellStyle name="40% - Accent3 4 4 2 2" xfId="5409" xr:uid="{00000000-0005-0000-0000-00008C0C0000}"/>
    <cellStyle name="40% - Accent3 4 4 2 2 2" xfId="8969" xr:uid="{EDD97164-D730-4CC9-88C9-D10DDD7F7964}"/>
    <cellStyle name="40% - Accent3 4 4 2 3" xfId="7212" xr:uid="{996C15D9-51F1-4C2E-9923-C6A8F6DD5536}"/>
    <cellStyle name="40% - Accent3 4 4 2_Exh G" xfId="3015" xr:uid="{00000000-0005-0000-0000-00008D0C0000}"/>
    <cellStyle name="40% - Accent3 4 4 3" xfId="4530" xr:uid="{00000000-0005-0000-0000-00008E0C0000}"/>
    <cellStyle name="40% - Accent3 4 4 3 2" xfId="8091" xr:uid="{2C565BC9-0CAB-4C88-972A-EB88F65D3591}"/>
    <cellStyle name="40% - Accent3 4 4 4" xfId="6334" xr:uid="{1ED3C374-4B64-4038-B0D5-22FB335A58EE}"/>
    <cellStyle name="40% - Accent3 4 4_Exh G" xfId="3014" xr:uid="{00000000-0005-0000-0000-00008F0C0000}"/>
    <cellStyle name="40% - Accent3 4 5" xfId="1497" xr:uid="{00000000-0005-0000-0000-0000900C0000}"/>
    <cellStyle name="40% - Accent3 4 5 2" xfId="5026" xr:uid="{00000000-0005-0000-0000-0000910C0000}"/>
    <cellStyle name="40% - Accent3 4 5 2 2" xfId="8586" xr:uid="{CA924660-D821-4DA1-BC66-619D24484D27}"/>
    <cellStyle name="40% - Accent3 4 5 3" xfId="6829" xr:uid="{D73F35F1-CDBE-47B1-96B2-DD9896883CA7}"/>
    <cellStyle name="40% - Accent3 4 5_Exh G" xfId="3016" xr:uid="{00000000-0005-0000-0000-0000920C0000}"/>
    <cellStyle name="40% - Accent3 4 6" xfId="4147" xr:uid="{00000000-0005-0000-0000-0000930C0000}"/>
    <cellStyle name="40% - Accent3 4 6 2" xfId="7708" xr:uid="{EBD9176F-D391-4E5C-9AD6-04CB9FD1DE11}"/>
    <cellStyle name="40% - Accent3 4 7" xfId="5950" xr:uid="{413AA5E1-0735-4A75-92B5-4E7DFE7A237D}"/>
    <cellStyle name="40% - Accent3 4_Exh G" xfId="3005" xr:uid="{00000000-0005-0000-0000-0000940C0000}"/>
    <cellStyle name="40% - Accent3 5" xfId="474" xr:uid="{00000000-0005-0000-0000-0000950C0000}"/>
    <cellStyle name="40% - Accent3 5 2" xfId="475" xr:uid="{00000000-0005-0000-0000-0000960C0000}"/>
    <cellStyle name="40% - Accent3 5 2 2" xfId="476" xr:uid="{00000000-0005-0000-0000-0000970C0000}"/>
    <cellStyle name="40% - Accent3 5 2 2 2" xfId="1503" xr:uid="{00000000-0005-0000-0000-0000980C0000}"/>
    <cellStyle name="40% - Accent3 5 2 2 2 2" xfId="5032" xr:uid="{00000000-0005-0000-0000-0000990C0000}"/>
    <cellStyle name="40% - Accent3 5 2 2 2 2 2" xfId="8592" xr:uid="{C73DF5F2-4612-4EAE-81EF-BA016C07233F}"/>
    <cellStyle name="40% - Accent3 5 2 2 2 3" xfId="6835" xr:uid="{863FB59B-90AE-42E6-8A99-863A5B65531E}"/>
    <cellStyle name="40% - Accent3 5 2 2 2_Exh G" xfId="3020" xr:uid="{00000000-0005-0000-0000-00009A0C0000}"/>
    <cellStyle name="40% - Accent3 5 2 2 3" xfId="4153" xr:uid="{00000000-0005-0000-0000-00009B0C0000}"/>
    <cellStyle name="40% - Accent3 5 2 2 3 2" xfId="7714" xr:uid="{AED4F83E-C2C0-4A02-BADF-857B51A84667}"/>
    <cellStyle name="40% - Accent3 5 2 2 4" xfId="5956" xr:uid="{DC96F4F0-125F-4AEC-BD43-D537734CF044}"/>
    <cellStyle name="40% - Accent3 5 2 2_Exh G" xfId="3019" xr:uid="{00000000-0005-0000-0000-00009C0C0000}"/>
    <cellStyle name="40% - Accent3 5 2 3" xfId="1502" xr:uid="{00000000-0005-0000-0000-00009D0C0000}"/>
    <cellStyle name="40% - Accent3 5 2 3 2" xfId="5031" xr:uid="{00000000-0005-0000-0000-00009E0C0000}"/>
    <cellStyle name="40% - Accent3 5 2 3 2 2" xfId="8591" xr:uid="{7F9312D2-4180-43CA-B5CE-7310E0D0AC7F}"/>
    <cellStyle name="40% - Accent3 5 2 3 3" xfId="6834" xr:uid="{B7F30382-A86C-4A87-9264-E3B20F9CF0EA}"/>
    <cellStyle name="40% - Accent3 5 2 3_Exh G" xfId="3021" xr:uid="{00000000-0005-0000-0000-00009F0C0000}"/>
    <cellStyle name="40% - Accent3 5 2 4" xfId="4152" xr:uid="{00000000-0005-0000-0000-0000A00C0000}"/>
    <cellStyle name="40% - Accent3 5 2 4 2" xfId="7713" xr:uid="{B09538B3-2FF7-4EB3-97EA-B055379AA379}"/>
    <cellStyle name="40% - Accent3 5 2 5" xfId="5955" xr:uid="{C6D0E335-5F0F-4287-92F1-F16B3DCBD5A8}"/>
    <cellStyle name="40% - Accent3 5 2_Exh G" xfId="3018" xr:uid="{00000000-0005-0000-0000-0000A10C0000}"/>
    <cellStyle name="40% - Accent3 5 3" xfId="477" xr:uid="{00000000-0005-0000-0000-0000A20C0000}"/>
    <cellStyle name="40% - Accent3 5 3 2" xfId="1504" xr:uid="{00000000-0005-0000-0000-0000A30C0000}"/>
    <cellStyle name="40% - Accent3 5 3 2 2" xfId="5033" xr:uid="{00000000-0005-0000-0000-0000A40C0000}"/>
    <cellStyle name="40% - Accent3 5 3 2 2 2" xfId="8593" xr:uid="{89FDD71B-710B-4C6B-84EA-E5B77B4451E7}"/>
    <cellStyle name="40% - Accent3 5 3 2 3" xfId="6836" xr:uid="{A7031E33-B133-4C43-B4D3-CF27A590446F}"/>
    <cellStyle name="40% - Accent3 5 3 2_Exh G" xfId="3023" xr:uid="{00000000-0005-0000-0000-0000A50C0000}"/>
    <cellStyle name="40% - Accent3 5 3 3" xfId="4154" xr:uid="{00000000-0005-0000-0000-0000A60C0000}"/>
    <cellStyle name="40% - Accent3 5 3 3 2" xfId="7715" xr:uid="{7D5F3D5C-15E4-455A-BC4D-8849E1438CEE}"/>
    <cellStyle name="40% - Accent3 5 3 4" xfId="5957" xr:uid="{A68A287B-39C9-435B-84FE-8408060F3E25}"/>
    <cellStyle name="40% - Accent3 5 3_Exh G" xfId="3022" xr:uid="{00000000-0005-0000-0000-0000A70C0000}"/>
    <cellStyle name="40% - Accent3 5 4" xfId="975" xr:uid="{00000000-0005-0000-0000-0000A80C0000}"/>
    <cellStyle name="40% - Accent3 5 5" xfId="1501" xr:uid="{00000000-0005-0000-0000-0000A90C0000}"/>
    <cellStyle name="40% - Accent3 5 5 2" xfId="5030" xr:uid="{00000000-0005-0000-0000-0000AA0C0000}"/>
    <cellStyle name="40% - Accent3 5 5 2 2" xfId="8590" xr:uid="{F4645A37-D2D8-40A1-84CE-210458D9A8F2}"/>
    <cellStyle name="40% - Accent3 5 5 3" xfId="6833" xr:uid="{904D3973-A2A8-4F7B-9E9F-61817ADAC541}"/>
    <cellStyle name="40% - Accent3 5 5_Exh G" xfId="3024" xr:uid="{00000000-0005-0000-0000-0000AB0C0000}"/>
    <cellStyle name="40% - Accent3 5 6" xfId="4151" xr:uid="{00000000-0005-0000-0000-0000AC0C0000}"/>
    <cellStyle name="40% - Accent3 5 6 2" xfId="7712" xr:uid="{7BC3183F-1DC2-424E-9942-6204378AD18F}"/>
    <cellStyle name="40% - Accent3 5 7" xfId="5954" xr:uid="{021B768E-BDAB-4E3F-8470-99DC0E7CC79C}"/>
    <cellStyle name="40% - Accent3 5_Exh G" xfId="3017" xr:uid="{00000000-0005-0000-0000-0000AD0C0000}"/>
    <cellStyle name="40% - Accent3 6" xfId="478" xr:uid="{00000000-0005-0000-0000-0000AE0C0000}"/>
    <cellStyle name="40% - Accent3 6 2" xfId="479" xr:uid="{00000000-0005-0000-0000-0000AF0C0000}"/>
    <cellStyle name="40% - Accent3 6 2 2" xfId="480" xr:uid="{00000000-0005-0000-0000-0000B00C0000}"/>
    <cellStyle name="40% - Accent3 6 2 2 2" xfId="1507" xr:uid="{00000000-0005-0000-0000-0000B10C0000}"/>
    <cellStyle name="40% - Accent3 6 2 2 2 2" xfId="5036" xr:uid="{00000000-0005-0000-0000-0000B20C0000}"/>
    <cellStyle name="40% - Accent3 6 2 2 2 2 2" xfId="8596" xr:uid="{E36E2AB6-D520-44DA-AB6A-1452CED589DF}"/>
    <cellStyle name="40% - Accent3 6 2 2 2 3" xfId="6839" xr:uid="{045E7AA0-8795-45A4-A854-81AAE492DDCB}"/>
    <cellStyle name="40% - Accent3 6 2 2 2_Exh G" xfId="3028" xr:uid="{00000000-0005-0000-0000-0000B30C0000}"/>
    <cellStyle name="40% - Accent3 6 2 2 3" xfId="4157" xr:uid="{00000000-0005-0000-0000-0000B40C0000}"/>
    <cellStyle name="40% - Accent3 6 2 2 3 2" xfId="7718" xr:uid="{3DF7FFCC-0172-4CB5-AE60-3F6F2EE57064}"/>
    <cellStyle name="40% - Accent3 6 2 2 4" xfId="5960" xr:uid="{450961D8-66FB-49C3-965F-405E299EAEF8}"/>
    <cellStyle name="40% - Accent3 6 2 2_Exh G" xfId="3027" xr:uid="{00000000-0005-0000-0000-0000B50C0000}"/>
    <cellStyle name="40% - Accent3 6 2 3" xfId="1506" xr:uid="{00000000-0005-0000-0000-0000B60C0000}"/>
    <cellStyle name="40% - Accent3 6 2 3 2" xfId="5035" xr:uid="{00000000-0005-0000-0000-0000B70C0000}"/>
    <cellStyle name="40% - Accent3 6 2 3 2 2" xfId="8595" xr:uid="{9799CD74-4502-456C-8303-DF6AC7503217}"/>
    <cellStyle name="40% - Accent3 6 2 3 3" xfId="6838" xr:uid="{D4BE6F40-6A4F-400C-87BC-5957E573E86D}"/>
    <cellStyle name="40% - Accent3 6 2 3_Exh G" xfId="3029" xr:uid="{00000000-0005-0000-0000-0000B80C0000}"/>
    <cellStyle name="40% - Accent3 6 2 4" xfId="4156" xr:uid="{00000000-0005-0000-0000-0000B90C0000}"/>
    <cellStyle name="40% - Accent3 6 2 4 2" xfId="7717" xr:uid="{0680C918-EB8D-4DFF-92B1-4E02F7521BB2}"/>
    <cellStyle name="40% - Accent3 6 2 5" xfId="5959" xr:uid="{315F006F-A28C-47F3-92A7-84BCE7CCE1B2}"/>
    <cellStyle name="40% - Accent3 6 2_Exh G" xfId="3026" xr:uid="{00000000-0005-0000-0000-0000BA0C0000}"/>
    <cellStyle name="40% - Accent3 6 3" xfId="481" xr:uid="{00000000-0005-0000-0000-0000BB0C0000}"/>
    <cellStyle name="40% - Accent3 6 3 2" xfId="1508" xr:uid="{00000000-0005-0000-0000-0000BC0C0000}"/>
    <cellStyle name="40% - Accent3 6 3 2 2" xfId="5037" xr:uid="{00000000-0005-0000-0000-0000BD0C0000}"/>
    <cellStyle name="40% - Accent3 6 3 2 2 2" xfId="8597" xr:uid="{6C6024EB-CCBD-42D0-B657-AFA0650F8404}"/>
    <cellStyle name="40% - Accent3 6 3 2 3" xfId="6840" xr:uid="{FE346BEE-E8B6-4C97-ADD3-B09CC3ABA068}"/>
    <cellStyle name="40% - Accent3 6 3 2_Exh G" xfId="3031" xr:uid="{00000000-0005-0000-0000-0000BE0C0000}"/>
    <cellStyle name="40% - Accent3 6 3 3" xfId="4158" xr:uid="{00000000-0005-0000-0000-0000BF0C0000}"/>
    <cellStyle name="40% - Accent3 6 3 3 2" xfId="7719" xr:uid="{ECF7129A-2AB4-457A-B49D-F6CF5CF420CD}"/>
    <cellStyle name="40% - Accent3 6 3 4" xfId="5961" xr:uid="{C1D41D3C-6FFC-4097-895A-6AECDF82C99B}"/>
    <cellStyle name="40% - Accent3 6 3_Exh G" xfId="3030" xr:uid="{00000000-0005-0000-0000-0000C00C0000}"/>
    <cellStyle name="40% - Accent3 6 4" xfId="976" xr:uid="{00000000-0005-0000-0000-0000C10C0000}"/>
    <cellStyle name="40% - Accent3 6 4 2" xfId="1894" xr:uid="{00000000-0005-0000-0000-0000C20C0000}"/>
    <cellStyle name="40% - Accent3 6 4 2 2" xfId="5411" xr:uid="{00000000-0005-0000-0000-0000C30C0000}"/>
    <cellStyle name="40% - Accent3 6 4 2 2 2" xfId="8971" xr:uid="{E7C6B4D0-7413-4816-A073-84A5D89B3904}"/>
    <cellStyle name="40% - Accent3 6 4 2 3" xfId="7214" xr:uid="{2FFA41C5-746C-4506-B2DF-9494363897FE}"/>
    <cellStyle name="40% - Accent3 6 4 2_Exh G" xfId="3033" xr:uid="{00000000-0005-0000-0000-0000C40C0000}"/>
    <cellStyle name="40% - Accent3 6 4 3" xfId="4532" xr:uid="{00000000-0005-0000-0000-0000C50C0000}"/>
    <cellStyle name="40% - Accent3 6 4 3 2" xfId="8093" xr:uid="{6C3C0860-9154-4F00-9673-1227E80EDFC4}"/>
    <cellStyle name="40% - Accent3 6 4 4" xfId="6336" xr:uid="{39B59AD8-C79F-4407-95EC-B1F0B72376B3}"/>
    <cellStyle name="40% - Accent3 6 4_Exh G" xfId="3032" xr:uid="{00000000-0005-0000-0000-0000C60C0000}"/>
    <cellStyle name="40% - Accent3 6 5" xfId="1505" xr:uid="{00000000-0005-0000-0000-0000C70C0000}"/>
    <cellStyle name="40% - Accent3 6 5 2" xfId="5034" xr:uid="{00000000-0005-0000-0000-0000C80C0000}"/>
    <cellStyle name="40% - Accent3 6 5 2 2" xfId="8594" xr:uid="{ACE5EBFA-DBA4-4DAD-B538-1DBAF1CDEF39}"/>
    <cellStyle name="40% - Accent3 6 5 3" xfId="6837" xr:uid="{2AEF9DEA-ADB3-4C47-A28F-4C66FECEAF52}"/>
    <cellStyle name="40% - Accent3 6 5_Exh G" xfId="3034" xr:uid="{00000000-0005-0000-0000-0000C90C0000}"/>
    <cellStyle name="40% - Accent3 6 6" xfId="4155" xr:uid="{00000000-0005-0000-0000-0000CA0C0000}"/>
    <cellStyle name="40% - Accent3 6 6 2" xfId="7716" xr:uid="{CC451678-36A9-4C90-BCFE-FABF19615EF7}"/>
    <cellStyle name="40% - Accent3 6 7" xfId="5958" xr:uid="{CC7E1032-2BB2-48C1-847C-C8553A8064B1}"/>
    <cellStyle name="40% - Accent3 6_Exh G" xfId="3025" xr:uid="{00000000-0005-0000-0000-0000CB0C0000}"/>
    <cellStyle name="40% - Accent3 7" xfId="482" xr:uid="{00000000-0005-0000-0000-0000CC0C0000}"/>
    <cellStyle name="40% - Accent3 7 2" xfId="483" xr:uid="{00000000-0005-0000-0000-0000CD0C0000}"/>
    <cellStyle name="40% - Accent3 7 2 2" xfId="484" xr:uid="{00000000-0005-0000-0000-0000CE0C0000}"/>
    <cellStyle name="40% - Accent3 7 2 2 2" xfId="1511" xr:uid="{00000000-0005-0000-0000-0000CF0C0000}"/>
    <cellStyle name="40% - Accent3 7 2 2 2 2" xfId="5040" xr:uid="{00000000-0005-0000-0000-0000D00C0000}"/>
    <cellStyle name="40% - Accent3 7 2 2 2 2 2" xfId="8600" xr:uid="{DD1F91B8-23C9-4332-A7DE-E28C6BC47FA5}"/>
    <cellStyle name="40% - Accent3 7 2 2 2 3" xfId="6843" xr:uid="{F55607EC-3FD4-4EF0-804D-E19442AD0E7B}"/>
    <cellStyle name="40% - Accent3 7 2 2 2_Exh G" xfId="3038" xr:uid="{00000000-0005-0000-0000-0000D10C0000}"/>
    <cellStyle name="40% - Accent3 7 2 2 3" xfId="4161" xr:uid="{00000000-0005-0000-0000-0000D20C0000}"/>
    <cellStyle name="40% - Accent3 7 2 2 3 2" xfId="7722" xr:uid="{E9C836B4-EDE8-48F1-A947-F6B2E8D45D98}"/>
    <cellStyle name="40% - Accent3 7 2 2 4" xfId="5964" xr:uid="{206B42A3-5AB3-4C41-9B60-1F2597AC629F}"/>
    <cellStyle name="40% - Accent3 7 2 2_Exh G" xfId="3037" xr:uid="{00000000-0005-0000-0000-0000D30C0000}"/>
    <cellStyle name="40% - Accent3 7 2 3" xfId="1510" xr:uid="{00000000-0005-0000-0000-0000D40C0000}"/>
    <cellStyle name="40% - Accent3 7 2 3 2" xfId="5039" xr:uid="{00000000-0005-0000-0000-0000D50C0000}"/>
    <cellStyle name="40% - Accent3 7 2 3 2 2" xfId="8599" xr:uid="{DFBC05AF-E0C9-44DC-9DFD-03DF19AEA31A}"/>
    <cellStyle name="40% - Accent3 7 2 3 3" xfId="6842" xr:uid="{057D4FF9-08A3-4EDB-8D7A-0DC56025231C}"/>
    <cellStyle name="40% - Accent3 7 2 3_Exh G" xfId="3039" xr:uid="{00000000-0005-0000-0000-0000D60C0000}"/>
    <cellStyle name="40% - Accent3 7 2 4" xfId="4160" xr:uid="{00000000-0005-0000-0000-0000D70C0000}"/>
    <cellStyle name="40% - Accent3 7 2 4 2" xfId="7721" xr:uid="{CD4775B2-5AB2-4CFB-B3DA-E70C80E9C45C}"/>
    <cellStyle name="40% - Accent3 7 2 5" xfId="5963" xr:uid="{5288FDDA-FDF8-40BB-8CCB-0B8FAAE05ADE}"/>
    <cellStyle name="40% - Accent3 7 2_Exh G" xfId="3036" xr:uid="{00000000-0005-0000-0000-0000D80C0000}"/>
    <cellStyle name="40% - Accent3 7 3" xfId="485" xr:uid="{00000000-0005-0000-0000-0000D90C0000}"/>
    <cellStyle name="40% - Accent3 7 3 2" xfId="1512" xr:uid="{00000000-0005-0000-0000-0000DA0C0000}"/>
    <cellStyle name="40% - Accent3 7 3 2 2" xfId="5041" xr:uid="{00000000-0005-0000-0000-0000DB0C0000}"/>
    <cellStyle name="40% - Accent3 7 3 2 2 2" xfId="8601" xr:uid="{2A24B39A-24E1-4EE4-9731-460B6ABD4101}"/>
    <cellStyle name="40% - Accent3 7 3 2 3" xfId="6844" xr:uid="{5E2BA1B5-68E9-44F8-9A98-1AC9279C23DD}"/>
    <cellStyle name="40% - Accent3 7 3 2_Exh G" xfId="3041" xr:uid="{00000000-0005-0000-0000-0000DC0C0000}"/>
    <cellStyle name="40% - Accent3 7 3 3" xfId="4162" xr:uid="{00000000-0005-0000-0000-0000DD0C0000}"/>
    <cellStyle name="40% - Accent3 7 3 3 2" xfId="7723" xr:uid="{86CF7D54-695C-43A7-8B41-4EBE58BE872B}"/>
    <cellStyle name="40% - Accent3 7 3 4" xfId="5965" xr:uid="{DF85F8F6-6E80-4CFA-AF10-39B6662196C2}"/>
    <cellStyle name="40% - Accent3 7 3_Exh G" xfId="3040" xr:uid="{00000000-0005-0000-0000-0000DE0C0000}"/>
    <cellStyle name="40% - Accent3 7 4" xfId="977" xr:uid="{00000000-0005-0000-0000-0000DF0C0000}"/>
    <cellStyle name="40% - Accent3 7 4 2" xfId="1895" xr:uid="{00000000-0005-0000-0000-0000E00C0000}"/>
    <cellStyle name="40% - Accent3 7 4 2 2" xfId="5412" xr:uid="{00000000-0005-0000-0000-0000E10C0000}"/>
    <cellStyle name="40% - Accent3 7 4 2 2 2" xfId="8972" xr:uid="{C135BE9E-61A4-4205-BE9C-D78A17654E61}"/>
    <cellStyle name="40% - Accent3 7 4 2 3" xfId="7215" xr:uid="{53B5F21E-F9D9-4306-8995-8F322C75C2F6}"/>
    <cellStyle name="40% - Accent3 7 4 2_Exh G" xfId="3043" xr:uid="{00000000-0005-0000-0000-0000E20C0000}"/>
    <cellStyle name="40% - Accent3 7 4 3" xfId="4533" xr:uid="{00000000-0005-0000-0000-0000E30C0000}"/>
    <cellStyle name="40% - Accent3 7 4 3 2" xfId="8094" xr:uid="{00A7C49C-C443-42BC-BA69-FB0B20BF8B34}"/>
    <cellStyle name="40% - Accent3 7 4 4" xfId="6337" xr:uid="{378A7288-E5CC-4768-BAA9-887BAAE63F54}"/>
    <cellStyle name="40% - Accent3 7 4_Exh G" xfId="3042" xr:uid="{00000000-0005-0000-0000-0000E40C0000}"/>
    <cellStyle name="40% - Accent3 7 5" xfId="1509" xr:uid="{00000000-0005-0000-0000-0000E50C0000}"/>
    <cellStyle name="40% - Accent3 7 5 2" xfId="5038" xr:uid="{00000000-0005-0000-0000-0000E60C0000}"/>
    <cellStyle name="40% - Accent3 7 5 2 2" xfId="8598" xr:uid="{7640259F-D00C-426F-919B-ABB014734A3B}"/>
    <cellStyle name="40% - Accent3 7 5 3" xfId="6841" xr:uid="{EB129C31-58F1-4722-91B1-C361F0EE4FF7}"/>
    <cellStyle name="40% - Accent3 7 5_Exh G" xfId="3044" xr:uid="{00000000-0005-0000-0000-0000E70C0000}"/>
    <cellStyle name="40% - Accent3 7 6" xfId="4159" xr:uid="{00000000-0005-0000-0000-0000E80C0000}"/>
    <cellStyle name="40% - Accent3 7 6 2" xfId="7720" xr:uid="{7AC5DF22-B0A5-4C6F-A636-F66EC9F617D2}"/>
    <cellStyle name="40% - Accent3 7 7" xfId="5962" xr:uid="{FD8B4734-9B72-49E5-B348-FDBCF943E8DE}"/>
    <cellStyle name="40% - Accent3 7_Exh G" xfId="3035" xr:uid="{00000000-0005-0000-0000-0000E90C0000}"/>
    <cellStyle name="40% - Accent3 8" xfId="486" xr:uid="{00000000-0005-0000-0000-0000EA0C0000}"/>
    <cellStyle name="40% - Accent3 8 2" xfId="487" xr:uid="{00000000-0005-0000-0000-0000EB0C0000}"/>
    <cellStyle name="40% - Accent3 8 2 2" xfId="488" xr:uid="{00000000-0005-0000-0000-0000EC0C0000}"/>
    <cellStyle name="40% - Accent3 8 2 2 2" xfId="1515" xr:uid="{00000000-0005-0000-0000-0000ED0C0000}"/>
    <cellStyle name="40% - Accent3 8 2 2 2 2" xfId="5044" xr:uid="{00000000-0005-0000-0000-0000EE0C0000}"/>
    <cellStyle name="40% - Accent3 8 2 2 2 2 2" xfId="8604" xr:uid="{4D630790-A678-40DE-AC3D-157F4D5E2C6F}"/>
    <cellStyle name="40% - Accent3 8 2 2 2 3" xfId="6847" xr:uid="{7A0EE952-C3A7-423F-A3C1-7AF48C85140B}"/>
    <cellStyle name="40% - Accent3 8 2 2 2_Exh G" xfId="3048" xr:uid="{00000000-0005-0000-0000-0000EF0C0000}"/>
    <cellStyle name="40% - Accent3 8 2 2 3" xfId="4165" xr:uid="{00000000-0005-0000-0000-0000F00C0000}"/>
    <cellStyle name="40% - Accent3 8 2 2 3 2" xfId="7726" xr:uid="{AE8C39B6-49CA-4F69-A8EA-A3503F5F09A6}"/>
    <cellStyle name="40% - Accent3 8 2 2 4" xfId="5968" xr:uid="{CA95C5AE-62A7-461E-AF84-A5A8E82B5061}"/>
    <cellStyle name="40% - Accent3 8 2 2_Exh G" xfId="3047" xr:uid="{00000000-0005-0000-0000-0000F10C0000}"/>
    <cellStyle name="40% - Accent3 8 2 3" xfId="1514" xr:uid="{00000000-0005-0000-0000-0000F20C0000}"/>
    <cellStyle name="40% - Accent3 8 2 3 2" xfId="5043" xr:uid="{00000000-0005-0000-0000-0000F30C0000}"/>
    <cellStyle name="40% - Accent3 8 2 3 2 2" xfId="8603" xr:uid="{BEDEA04C-E59D-49C4-8738-25358BA71989}"/>
    <cellStyle name="40% - Accent3 8 2 3 3" xfId="6846" xr:uid="{1A7F5619-C22B-4C53-B689-975D84051E74}"/>
    <cellStyle name="40% - Accent3 8 2 3_Exh G" xfId="3049" xr:uid="{00000000-0005-0000-0000-0000F40C0000}"/>
    <cellStyle name="40% - Accent3 8 2 4" xfId="4164" xr:uid="{00000000-0005-0000-0000-0000F50C0000}"/>
    <cellStyle name="40% - Accent3 8 2 4 2" xfId="7725" xr:uid="{F39C17A4-986D-4A79-B178-31D4A0EEFB01}"/>
    <cellStyle name="40% - Accent3 8 2 5" xfId="5967" xr:uid="{6BB54096-3F5E-4CAA-8E51-DCA1BEA5AC13}"/>
    <cellStyle name="40% - Accent3 8 2_Exh G" xfId="3046" xr:uid="{00000000-0005-0000-0000-0000F60C0000}"/>
    <cellStyle name="40% - Accent3 8 3" xfId="489" xr:uid="{00000000-0005-0000-0000-0000F70C0000}"/>
    <cellStyle name="40% - Accent3 8 3 2" xfId="1516" xr:uid="{00000000-0005-0000-0000-0000F80C0000}"/>
    <cellStyle name="40% - Accent3 8 3 2 2" xfId="5045" xr:uid="{00000000-0005-0000-0000-0000F90C0000}"/>
    <cellStyle name="40% - Accent3 8 3 2 2 2" xfId="8605" xr:uid="{D6ED05FA-E38D-490A-84D0-9B9AADF3BB56}"/>
    <cellStyle name="40% - Accent3 8 3 2 3" xfId="6848" xr:uid="{3AB3DDCA-FF75-4B6A-A1C4-C8263684B8EC}"/>
    <cellStyle name="40% - Accent3 8 3 2_Exh G" xfId="3051" xr:uid="{00000000-0005-0000-0000-0000FA0C0000}"/>
    <cellStyle name="40% - Accent3 8 3 3" xfId="4166" xr:uid="{00000000-0005-0000-0000-0000FB0C0000}"/>
    <cellStyle name="40% - Accent3 8 3 3 2" xfId="7727" xr:uid="{EADB1AA7-EC84-4959-84C0-A896B93E5F15}"/>
    <cellStyle name="40% - Accent3 8 3 4" xfId="5969" xr:uid="{32D86505-895E-4694-B6B4-E4B4AC79BCCC}"/>
    <cellStyle name="40% - Accent3 8 3_Exh G" xfId="3050" xr:uid="{00000000-0005-0000-0000-0000FC0C0000}"/>
    <cellStyle name="40% - Accent3 8 4" xfId="978" xr:uid="{00000000-0005-0000-0000-0000FD0C0000}"/>
    <cellStyle name="40% - Accent3 8 4 2" xfId="1896" xr:uid="{00000000-0005-0000-0000-0000FE0C0000}"/>
    <cellStyle name="40% - Accent3 8 4 2 2" xfId="5413" xr:uid="{00000000-0005-0000-0000-0000FF0C0000}"/>
    <cellStyle name="40% - Accent3 8 4 2 2 2" xfId="8973" xr:uid="{B30BBAF3-3513-4954-91E1-C4DD5F2A6C72}"/>
    <cellStyle name="40% - Accent3 8 4 2 3" xfId="7216" xr:uid="{09BD187E-DF01-413D-ADC8-4DC548205882}"/>
    <cellStyle name="40% - Accent3 8 4 2_Exh G" xfId="3053" xr:uid="{00000000-0005-0000-0000-0000000D0000}"/>
    <cellStyle name="40% - Accent3 8 4 3" xfId="4534" xr:uid="{00000000-0005-0000-0000-0000010D0000}"/>
    <cellStyle name="40% - Accent3 8 4 3 2" xfId="8095" xr:uid="{D85D1CFF-CF2A-47AA-9D56-4B01E3C335FA}"/>
    <cellStyle name="40% - Accent3 8 4 4" xfId="6338" xr:uid="{4BC3FB00-F668-4641-988D-8DCC0E258B7B}"/>
    <cellStyle name="40% - Accent3 8 4_Exh G" xfId="3052" xr:uid="{00000000-0005-0000-0000-0000020D0000}"/>
    <cellStyle name="40% - Accent3 8 5" xfId="1513" xr:uid="{00000000-0005-0000-0000-0000030D0000}"/>
    <cellStyle name="40% - Accent3 8 5 2" xfId="5042" xr:uid="{00000000-0005-0000-0000-0000040D0000}"/>
    <cellStyle name="40% - Accent3 8 5 2 2" xfId="8602" xr:uid="{6C7350A0-BD8A-4DAA-B90C-09556E78B962}"/>
    <cellStyle name="40% - Accent3 8 5 3" xfId="6845" xr:uid="{2476317F-8646-4892-BC9B-10BAEC18D344}"/>
    <cellStyle name="40% - Accent3 8 5_Exh G" xfId="3054" xr:uid="{00000000-0005-0000-0000-0000050D0000}"/>
    <cellStyle name="40% - Accent3 8 6" xfId="4163" xr:uid="{00000000-0005-0000-0000-0000060D0000}"/>
    <cellStyle name="40% - Accent3 8 6 2" xfId="7724" xr:uid="{E6198272-8679-4E1C-B29D-62D9D791E57F}"/>
    <cellStyle name="40% - Accent3 8 7" xfId="5966" xr:uid="{2D469035-76A3-4C6E-B9E4-F30A5A03BAD7}"/>
    <cellStyle name="40% - Accent3 8_Exh G" xfId="3045" xr:uid="{00000000-0005-0000-0000-0000070D0000}"/>
    <cellStyle name="40% - Accent3 9" xfId="490" xr:uid="{00000000-0005-0000-0000-0000080D0000}"/>
    <cellStyle name="40% - Accent3 9 2" xfId="491" xr:uid="{00000000-0005-0000-0000-0000090D0000}"/>
    <cellStyle name="40% - Accent3 9 2 2" xfId="492" xr:uid="{00000000-0005-0000-0000-00000A0D0000}"/>
    <cellStyle name="40% - Accent3 9 2 2 2" xfId="1519" xr:uid="{00000000-0005-0000-0000-00000B0D0000}"/>
    <cellStyle name="40% - Accent3 9 2 2 2 2" xfId="5048" xr:uid="{00000000-0005-0000-0000-00000C0D0000}"/>
    <cellStyle name="40% - Accent3 9 2 2 2 2 2" xfId="8608" xr:uid="{9E760EC0-F636-4A1F-A199-135D3639F8CD}"/>
    <cellStyle name="40% - Accent3 9 2 2 2 3" xfId="6851" xr:uid="{F5431967-A463-410C-9628-CA60994376B9}"/>
    <cellStyle name="40% - Accent3 9 2 2 2_Exh G" xfId="3058" xr:uid="{00000000-0005-0000-0000-00000D0D0000}"/>
    <cellStyle name="40% - Accent3 9 2 2 3" xfId="4169" xr:uid="{00000000-0005-0000-0000-00000E0D0000}"/>
    <cellStyle name="40% - Accent3 9 2 2 3 2" xfId="7730" xr:uid="{EC965D07-6135-460C-B418-8631CFA9816F}"/>
    <cellStyle name="40% - Accent3 9 2 2 4" xfId="5972" xr:uid="{E98E9C10-CB57-4AE2-99EF-F285BAF3AB22}"/>
    <cellStyle name="40% - Accent3 9 2 2_Exh G" xfId="3057" xr:uid="{00000000-0005-0000-0000-00000F0D0000}"/>
    <cellStyle name="40% - Accent3 9 2 3" xfId="1518" xr:uid="{00000000-0005-0000-0000-0000100D0000}"/>
    <cellStyle name="40% - Accent3 9 2 3 2" xfId="5047" xr:uid="{00000000-0005-0000-0000-0000110D0000}"/>
    <cellStyle name="40% - Accent3 9 2 3 2 2" xfId="8607" xr:uid="{9E770DAD-0A2A-45B4-8C7A-2F1FF7A2FF38}"/>
    <cellStyle name="40% - Accent3 9 2 3 3" xfId="6850" xr:uid="{7D94B075-A398-42F6-B994-EB2492163A1D}"/>
    <cellStyle name="40% - Accent3 9 2 3_Exh G" xfId="3059" xr:uid="{00000000-0005-0000-0000-0000120D0000}"/>
    <cellStyle name="40% - Accent3 9 2 4" xfId="4168" xr:uid="{00000000-0005-0000-0000-0000130D0000}"/>
    <cellStyle name="40% - Accent3 9 2 4 2" xfId="7729" xr:uid="{60BB55AD-C309-4DF2-B9D1-5EBFCC86A459}"/>
    <cellStyle name="40% - Accent3 9 2 5" xfId="5971" xr:uid="{115CAD06-71B8-4857-A691-D528C35999D8}"/>
    <cellStyle name="40% - Accent3 9 2_Exh G" xfId="3056" xr:uid="{00000000-0005-0000-0000-0000140D0000}"/>
    <cellStyle name="40% - Accent3 9 3" xfId="493" xr:uid="{00000000-0005-0000-0000-0000150D0000}"/>
    <cellStyle name="40% - Accent3 9 3 2" xfId="1520" xr:uid="{00000000-0005-0000-0000-0000160D0000}"/>
    <cellStyle name="40% - Accent3 9 3 2 2" xfId="5049" xr:uid="{00000000-0005-0000-0000-0000170D0000}"/>
    <cellStyle name="40% - Accent3 9 3 2 2 2" xfId="8609" xr:uid="{E5892467-E696-400C-81B1-B73F074653FB}"/>
    <cellStyle name="40% - Accent3 9 3 2 3" xfId="6852" xr:uid="{22EC0F22-683A-4F4D-A8E2-62825CDD7FE2}"/>
    <cellStyle name="40% - Accent3 9 3 2_Exh G" xfId="3061" xr:uid="{00000000-0005-0000-0000-0000180D0000}"/>
    <cellStyle name="40% - Accent3 9 3 3" xfId="4170" xr:uid="{00000000-0005-0000-0000-0000190D0000}"/>
    <cellStyle name="40% - Accent3 9 3 3 2" xfId="7731" xr:uid="{DD124730-E787-4C72-BA49-529686E8B9C1}"/>
    <cellStyle name="40% - Accent3 9 3 4" xfId="5973" xr:uid="{304F77C1-C988-4BF7-B283-5C0700236C2A}"/>
    <cellStyle name="40% - Accent3 9 3_Exh G" xfId="3060" xr:uid="{00000000-0005-0000-0000-00001A0D0000}"/>
    <cellStyle name="40% - Accent3 9 4" xfId="979" xr:uid="{00000000-0005-0000-0000-00001B0D0000}"/>
    <cellStyle name="40% - Accent3 9 4 2" xfId="1897" xr:uid="{00000000-0005-0000-0000-00001C0D0000}"/>
    <cellStyle name="40% - Accent3 9 4 2 2" xfId="5414" xr:uid="{00000000-0005-0000-0000-00001D0D0000}"/>
    <cellStyle name="40% - Accent3 9 4 2 2 2" xfId="8974" xr:uid="{572CCE91-EC61-4747-955C-AAD94C6D0C16}"/>
    <cellStyle name="40% - Accent3 9 4 2 3" xfId="7217" xr:uid="{95B0BB65-9265-412D-925C-5E499FEE2931}"/>
    <cellStyle name="40% - Accent3 9 4 2_Exh G" xfId="3063" xr:uid="{00000000-0005-0000-0000-00001E0D0000}"/>
    <cellStyle name="40% - Accent3 9 4 3" xfId="4535" xr:uid="{00000000-0005-0000-0000-00001F0D0000}"/>
    <cellStyle name="40% - Accent3 9 4 3 2" xfId="8096" xr:uid="{BB8ADE87-039A-47FF-BFAB-EDA3E605611B}"/>
    <cellStyle name="40% - Accent3 9 4 4" xfId="6339" xr:uid="{22A52EEB-4FAD-4B02-8956-237B27FBF60C}"/>
    <cellStyle name="40% - Accent3 9 4_Exh G" xfId="3062" xr:uid="{00000000-0005-0000-0000-0000200D0000}"/>
    <cellStyle name="40% - Accent3 9 5" xfId="1517" xr:uid="{00000000-0005-0000-0000-0000210D0000}"/>
    <cellStyle name="40% - Accent3 9 5 2" xfId="5046" xr:uid="{00000000-0005-0000-0000-0000220D0000}"/>
    <cellStyle name="40% - Accent3 9 5 2 2" xfId="8606" xr:uid="{90A95869-2D62-48F1-896A-B9FAFB4D602A}"/>
    <cellStyle name="40% - Accent3 9 5 3" xfId="6849" xr:uid="{E7082AF9-D24A-448B-A6EE-A77A20C5FC25}"/>
    <cellStyle name="40% - Accent3 9 5_Exh G" xfId="3064" xr:uid="{00000000-0005-0000-0000-0000230D0000}"/>
    <cellStyle name="40% - Accent3 9 6" xfId="4167" xr:uid="{00000000-0005-0000-0000-0000240D0000}"/>
    <cellStyle name="40% - Accent3 9 6 2" xfId="7728" xr:uid="{6CE58490-B572-4890-8C1B-68A86C2285AB}"/>
    <cellStyle name="40% - Accent3 9 7" xfId="5970" xr:uid="{BFE0C649-15FC-4F3A-A901-29FA77AE940B}"/>
    <cellStyle name="40% - Accent3 9_Exh G" xfId="3055" xr:uid="{00000000-0005-0000-0000-0000250D0000}"/>
    <cellStyle name="40% - Accent4 10" xfId="494" xr:uid="{00000000-0005-0000-0000-0000260D0000}"/>
    <cellStyle name="40% - Accent4 10 2" xfId="495" xr:uid="{00000000-0005-0000-0000-0000270D0000}"/>
    <cellStyle name="40% - Accent4 10 2 2" xfId="496" xr:uid="{00000000-0005-0000-0000-0000280D0000}"/>
    <cellStyle name="40% - Accent4 10 2 2 2" xfId="1523" xr:uid="{00000000-0005-0000-0000-0000290D0000}"/>
    <cellStyle name="40% - Accent4 10 2 2 2 2" xfId="5052" xr:uid="{00000000-0005-0000-0000-00002A0D0000}"/>
    <cellStyle name="40% - Accent4 10 2 2 2 2 2" xfId="8612" xr:uid="{5B2509D1-E4BC-4A3F-BFED-F0050331F6E6}"/>
    <cellStyle name="40% - Accent4 10 2 2 2 3" xfId="6855" xr:uid="{7D351211-8F66-4AA9-A25F-4AB739E6FB6C}"/>
    <cellStyle name="40% - Accent4 10 2 2 2_Exh G" xfId="3068" xr:uid="{00000000-0005-0000-0000-00002B0D0000}"/>
    <cellStyle name="40% - Accent4 10 2 2 3" xfId="4173" xr:uid="{00000000-0005-0000-0000-00002C0D0000}"/>
    <cellStyle name="40% - Accent4 10 2 2 3 2" xfId="7734" xr:uid="{0879C278-FEB1-427E-A2A6-66DEDFDF3DF0}"/>
    <cellStyle name="40% - Accent4 10 2 2 4" xfId="5976" xr:uid="{142D1DCB-070F-4145-8425-AD2884BBC01B}"/>
    <cellStyle name="40% - Accent4 10 2 2_Exh G" xfId="3067" xr:uid="{00000000-0005-0000-0000-00002D0D0000}"/>
    <cellStyle name="40% - Accent4 10 2 3" xfId="1522" xr:uid="{00000000-0005-0000-0000-00002E0D0000}"/>
    <cellStyle name="40% - Accent4 10 2 3 2" xfId="5051" xr:uid="{00000000-0005-0000-0000-00002F0D0000}"/>
    <cellStyle name="40% - Accent4 10 2 3 2 2" xfId="8611" xr:uid="{1CCED8D2-D96C-4E6D-BAFF-44565D1A6E27}"/>
    <cellStyle name="40% - Accent4 10 2 3 3" xfId="6854" xr:uid="{8DD29726-1131-4308-BDE5-BA6A420D1EE3}"/>
    <cellStyle name="40% - Accent4 10 2 3_Exh G" xfId="3069" xr:uid="{00000000-0005-0000-0000-0000300D0000}"/>
    <cellStyle name="40% - Accent4 10 2 4" xfId="4172" xr:uid="{00000000-0005-0000-0000-0000310D0000}"/>
    <cellStyle name="40% - Accent4 10 2 4 2" xfId="7733" xr:uid="{4B979290-B6C4-4BCF-A629-F6EB565A9009}"/>
    <cellStyle name="40% - Accent4 10 2 5" xfId="5975" xr:uid="{CE0A0A83-DC10-429F-9D6C-30E46EA71BE3}"/>
    <cellStyle name="40% - Accent4 10 2_Exh G" xfId="3066" xr:uid="{00000000-0005-0000-0000-0000320D0000}"/>
    <cellStyle name="40% - Accent4 10 3" xfId="497" xr:uid="{00000000-0005-0000-0000-0000330D0000}"/>
    <cellStyle name="40% - Accent4 10 3 2" xfId="1524" xr:uid="{00000000-0005-0000-0000-0000340D0000}"/>
    <cellStyle name="40% - Accent4 10 3 2 2" xfId="5053" xr:uid="{00000000-0005-0000-0000-0000350D0000}"/>
    <cellStyle name="40% - Accent4 10 3 2 2 2" xfId="8613" xr:uid="{444CA339-8146-465A-859F-5481E0956F9D}"/>
    <cellStyle name="40% - Accent4 10 3 2 3" xfId="6856" xr:uid="{EE4BB2BF-2EA5-48EB-A809-3467BEF9FB0A}"/>
    <cellStyle name="40% - Accent4 10 3 2_Exh G" xfId="3071" xr:uid="{00000000-0005-0000-0000-0000360D0000}"/>
    <cellStyle name="40% - Accent4 10 3 3" xfId="4174" xr:uid="{00000000-0005-0000-0000-0000370D0000}"/>
    <cellStyle name="40% - Accent4 10 3 3 2" xfId="7735" xr:uid="{96C22DC7-6347-4298-9708-F9342BEE9206}"/>
    <cellStyle name="40% - Accent4 10 3 4" xfId="5977" xr:uid="{335419CF-1666-4840-8F4B-F5CC29FDF1DE}"/>
    <cellStyle name="40% - Accent4 10 3_Exh G" xfId="3070" xr:uid="{00000000-0005-0000-0000-0000380D0000}"/>
    <cellStyle name="40% - Accent4 10 4" xfId="980" xr:uid="{00000000-0005-0000-0000-0000390D0000}"/>
    <cellStyle name="40% - Accent4 10 5" xfId="1521" xr:uid="{00000000-0005-0000-0000-00003A0D0000}"/>
    <cellStyle name="40% - Accent4 10 5 2" xfId="5050" xr:uid="{00000000-0005-0000-0000-00003B0D0000}"/>
    <cellStyle name="40% - Accent4 10 5 2 2" xfId="8610" xr:uid="{C504EA98-B7F7-4A45-B9B3-930BC07ED2DF}"/>
    <cellStyle name="40% - Accent4 10 5 3" xfId="6853" xr:uid="{85E08603-3219-4C86-A589-42217A2C1223}"/>
    <cellStyle name="40% - Accent4 10 5_Exh G" xfId="3072" xr:uid="{00000000-0005-0000-0000-00003C0D0000}"/>
    <cellStyle name="40% - Accent4 10 6" xfId="4171" xr:uid="{00000000-0005-0000-0000-00003D0D0000}"/>
    <cellStyle name="40% - Accent4 10 6 2" xfId="7732" xr:uid="{91A25ED3-52FA-432F-A864-2F5A551B4A97}"/>
    <cellStyle name="40% - Accent4 10 7" xfId="5974" xr:uid="{4941974E-7F58-4245-9BF9-ADACC9AED007}"/>
    <cellStyle name="40% - Accent4 10_Exh G" xfId="3065" xr:uid="{00000000-0005-0000-0000-00003E0D0000}"/>
    <cellStyle name="40% - Accent4 11" xfId="498" xr:uid="{00000000-0005-0000-0000-00003F0D0000}"/>
    <cellStyle name="40% - Accent4 11 2" xfId="499" xr:uid="{00000000-0005-0000-0000-0000400D0000}"/>
    <cellStyle name="40% - Accent4 11 2 2" xfId="500" xr:uid="{00000000-0005-0000-0000-0000410D0000}"/>
    <cellStyle name="40% - Accent4 11 2 2 2" xfId="1527" xr:uid="{00000000-0005-0000-0000-0000420D0000}"/>
    <cellStyle name="40% - Accent4 11 2 2 2 2" xfId="5056" xr:uid="{00000000-0005-0000-0000-0000430D0000}"/>
    <cellStyle name="40% - Accent4 11 2 2 2 2 2" xfId="8616" xr:uid="{FF3B296D-FA2B-4C67-9598-2BF9E4DFE29F}"/>
    <cellStyle name="40% - Accent4 11 2 2 2 3" xfId="6859" xr:uid="{54B41930-5CCD-4A00-8C34-BBB1AB7D72FD}"/>
    <cellStyle name="40% - Accent4 11 2 2 2_Exh G" xfId="3076" xr:uid="{00000000-0005-0000-0000-0000440D0000}"/>
    <cellStyle name="40% - Accent4 11 2 2 3" xfId="4177" xr:uid="{00000000-0005-0000-0000-0000450D0000}"/>
    <cellStyle name="40% - Accent4 11 2 2 3 2" xfId="7738" xr:uid="{C5CB3A63-518A-40A5-8187-8200E2257D68}"/>
    <cellStyle name="40% - Accent4 11 2 2 4" xfId="5980" xr:uid="{06438796-6693-4762-A262-5CEBB6FAE9E9}"/>
    <cellStyle name="40% - Accent4 11 2 2_Exh G" xfId="3075" xr:uid="{00000000-0005-0000-0000-0000460D0000}"/>
    <cellStyle name="40% - Accent4 11 2 3" xfId="1526" xr:uid="{00000000-0005-0000-0000-0000470D0000}"/>
    <cellStyle name="40% - Accent4 11 2 3 2" xfId="5055" xr:uid="{00000000-0005-0000-0000-0000480D0000}"/>
    <cellStyle name="40% - Accent4 11 2 3 2 2" xfId="8615" xr:uid="{3694FB17-8A1E-429D-9DD5-A04F6090AEA3}"/>
    <cellStyle name="40% - Accent4 11 2 3 3" xfId="6858" xr:uid="{02A4D466-400A-4A40-830C-BC5CAFC80255}"/>
    <cellStyle name="40% - Accent4 11 2 3_Exh G" xfId="3077" xr:uid="{00000000-0005-0000-0000-0000490D0000}"/>
    <cellStyle name="40% - Accent4 11 2 4" xfId="4176" xr:uid="{00000000-0005-0000-0000-00004A0D0000}"/>
    <cellStyle name="40% - Accent4 11 2 4 2" xfId="7737" xr:uid="{29A2BBB4-A1CA-492D-9F6F-365E0FE14466}"/>
    <cellStyle name="40% - Accent4 11 2 5" xfId="5979" xr:uid="{41661256-9722-4E14-B9E1-891B33182081}"/>
    <cellStyle name="40% - Accent4 11 2_Exh G" xfId="3074" xr:uid="{00000000-0005-0000-0000-00004B0D0000}"/>
    <cellStyle name="40% - Accent4 11 3" xfId="501" xr:uid="{00000000-0005-0000-0000-00004C0D0000}"/>
    <cellStyle name="40% - Accent4 11 3 2" xfId="1528" xr:uid="{00000000-0005-0000-0000-00004D0D0000}"/>
    <cellStyle name="40% - Accent4 11 3 2 2" xfId="5057" xr:uid="{00000000-0005-0000-0000-00004E0D0000}"/>
    <cellStyle name="40% - Accent4 11 3 2 2 2" xfId="8617" xr:uid="{EC5737BB-2A8A-4F1A-918F-4A6ABB11557E}"/>
    <cellStyle name="40% - Accent4 11 3 2 3" xfId="6860" xr:uid="{86DFBD79-2F2F-459B-8BA6-AF10645812F2}"/>
    <cellStyle name="40% - Accent4 11 3 2_Exh G" xfId="3079" xr:uid="{00000000-0005-0000-0000-00004F0D0000}"/>
    <cellStyle name="40% - Accent4 11 3 3" xfId="4178" xr:uid="{00000000-0005-0000-0000-0000500D0000}"/>
    <cellStyle name="40% - Accent4 11 3 3 2" xfId="7739" xr:uid="{7E0D5C9A-96B5-4CF8-B69D-5F46F72464C7}"/>
    <cellStyle name="40% - Accent4 11 3 4" xfId="5981" xr:uid="{3288FA6E-AE21-408B-AE6A-D36A06B27E6D}"/>
    <cellStyle name="40% - Accent4 11 3_Exh G" xfId="3078" xr:uid="{00000000-0005-0000-0000-0000510D0000}"/>
    <cellStyle name="40% - Accent4 11 4" xfId="1525" xr:uid="{00000000-0005-0000-0000-0000520D0000}"/>
    <cellStyle name="40% - Accent4 11 4 2" xfId="5054" xr:uid="{00000000-0005-0000-0000-0000530D0000}"/>
    <cellStyle name="40% - Accent4 11 4 2 2" xfId="8614" xr:uid="{F4BAD224-6664-4839-876F-37DD643B307D}"/>
    <cellStyle name="40% - Accent4 11 4 3" xfId="6857" xr:uid="{6731D75F-E8D3-44F0-A3F2-FCB834971BAF}"/>
    <cellStyle name="40% - Accent4 11 4_Exh G" xfId="3080" xr:uid="{00000000-0005-0000-0000-0000540D0000}"/>
    <cellStyle name="40% - Accent4 11 5" xfId="4175" xr:uid="{00000000-0005-0000-0000-0000550D0000}"/>
    <cellStyle name="40% - Accent4 11 5 2" xfId="7736" xr:uid="{30B57420-B4A6-4803-BCA2-52D8D61839AA}"/>
    <cellStyle name="40% - Accent4 11 6" xfId="5978" xr:uid="{DAA8CB2B-337F-47CB-AC1E-F9384AAAAC5C}"/>
    <cellStyle name="40% - Accent4 11_Exh G" xfId="3073" xr:uid="{00000000-0005-0000-0000-0000560D0000}"/>
    <cellStyle name="40% - Accent4 12" xfId="502" xr:uid="{00000000-0005-0000-0000-0000570D0000}"/>
    <cellStyle name="40% - Accent4 12 2" xfId="503" xr:uid="{00000000-0005-0000-0000-0000580D0000}"/>
    <cellStyle name="40% - Accent4 12 2 2" xfId="504" xr:uid="{00000000-0005-0000-0000-0000590D0000}"/>
    <cellStyle name="40% - Accent4 12 2 2 2" xfId="1531" xr:uid="{00000000-0005-0000-0000-00005A0D0000}"/>
    <cellStyle name="40% - Accent4 12 2 2 2 2" xfId="5060" xr:uid="{00000000-0005-0000-0000-00005B0D0000}"/>
    <cellStyle name="40% - Accent4 12 2 2 2 2 2" xfId="8620" xr:uid="{D147414A-31B2-4241-AAE9-D73A07138C99}"/>
    <cellStyle name="40% - Accent4 12 2 2 2 3" xfId="6863" xr:uid="{3D357340-1423-49A9-8DEB-659D48F22594}"/>
    <cellStyle name="40% - Accent4 12 2 2 2_Exh G" xfId="3084" xr:uid="{00000000-0005-0000-0000-00005C0D0000}"/>
    <cellStyle name="40% - Accent4 12 2 2 3" xfId="4181" xr:uid="{00000000-0005-0000-0000-00005D0D0000}"/>
    <cellStyle name="40% - Accent4 12 2 2 3 2" xfId="7742" xr:uid="{C44CE394-89AF-4089-82E6-0D3E0E19D054}"/>
    <cellStyle name="40% - Accent4 12 2 2 4" xfId="5984" xr:uid="{D30BADD9-80CE-4F03-BD95-3D0906823047}"/>
    <cellStyle name="40% - Accent4 12 2 2_Exh G" xfId="3083" xr:uid="{00000000-0005-0000-0000-00005E0D0000}"/>
    <cellStyle name="40% - Accent4 12 2 3" xfId="1530" xr:uid="{00000000-0005-0000-0000-00005F0D0000}"/>
    <cellStyle name="40% - Accent4 12 2 3 2" xfId="5059" xr:uid="{00000000-0005-0000-0000-0000600D0000}"/>
    <cellStyle name="40% - Accent4 12 2 3 2 2" xfId="8619" xr:uid="{C2185349-65FB-429C-9E3D-9D033B6E9D2D}"/>
    <cellStyle name="40% - Accent4 12 2 3 3" xfId="6862" xr:uid="{D22D3BE1-C325-43B0-9164-4CC62CF39599}"/>
    <cellStyle name="40% - Accent4 12 2 3_Exh G" xfId="3085" xr:uid="{00000000-0005-0000-0000-0000610D0000}"/>
    <cellStyle name="40% - Accent4 12 2 4" xfId="4180" xr:uid="{00000000-0005-0000-0000-0000620D0000}"/>
    <cellStyle name="40% - Accent4 12 2 4 2" xfId="7741" xr:uid="{A550CB26-CDB6-455F-840A-3ED4272DC279}"/>
    <cellStyle name="40% - Accent4 12 2 5" xfId="5983" xr:uid="{DED57ECA-6583-4CBD-A659-59F656B03B9B}"/>
    <cellStyle name="40% - Accent4 12 2_Exh G" xfId="3082" xr:uid="{00000000-0005-0000-0000-0000630D0000}"/>
    <cellStyle name="40% - Accent4 12 3" xfId="505" xr:uid="{00000000-0005-0000-0000-0000640D0000}"/>
    <cellStyle name="40% - Accent4 12 3 2" xfId="1532" xr:uid="{00000000-0005-0000-0000-0000650D0000}"/>
    <cellStyle name="40% - Accent4 12 3 2 2" xfId="5061" xr:uid="{00000000-0005-0000-0000-0000660D0000}"/>
    <cellStyle name="40% - Accent4 12 3 2 2 2" xfId="8621" xr:uid="{3866A8D3-D72D-4ABC-A28E-966F8E4F59E4}"/>
    <cellStyle name="40% - Accent4 12 3 2 3" xfId="6864" xr:uid="{7E263304-E68F-4635-A526-D024CE36AA21}"/>
    <cellStyle name="40% - Accent4 12 3 2_Exh G" xfId="3087" xr:uid="{00000000-0005-0000-0000-0000670D0000}"/>
    <cellStyle name="40% - Accent4 12 3 3" xfId="4182" xr:uid="{00000000-0005-0000-0000-0000680D0000}"/>
    <cellStyle name="40% - Accent4 12 3 3 2" xfId="7743" xr:uid="{317534DD-1F18-4EDD-BF48-A24B10382F48}"/>
    <cellStyle name="40% - Accent4 12 3 4" xfId="5985" xr:uid="{6B97C970-C812-48DB-8D91-F12F78A0974D}"/>
    <cellStyle name="40% - Accent4 12 3_Exh G" xfId="3086" xr:uid="{00000000-0005-0000-0000-0000690D0000}"/>
    <cellStyle name="40% - Accent4 12 4" xfId="1529" xr:uid="{00000000-0005-0000-0000-00006A0D0000}"/>
    <cellStyle name="40% - Accent4 12 4 2" xfId="5058" xr:uid="{00000000-0005-0000-0000-00006B0D0000}"/>
    <cellStyle name="40% - Accent4 12 4 2 2" xfId="8618" xr:uid="{F3707372-E21C-4C85-BD16-61824501331C}"/>
    <cellStyle name="40% - Accent4 12 4 3" xfId="6861" xr:uid="{49FF1963-42AC-4041-AC8B-8E08B530401A}"/>
    <cellStyle name="40% - Accent4 12 4_Exh G" xfId="3088" xr:uid="{00000000-0005-0000-0000-00006C0D0000}"/>
    <cellStyle name="40% - Accent4 12 5" xfId="4179" xr:uid="{00000000-0005-0000-0000-00006D0D0000}"/>
    <cellStyle name="40% - Accent4 12 5 2" xfId="7740" xr:uid="{1B33214E-E892-44C2-A90F-C5929047672F}"/>
    <cellStyle name="40% - Accent4 12 6" xfId="5982" xr:uid="{AB0671BD-90D6-4513-8997-874093BEE941}"/>
    <cellStyle name="40% - Accent4 12_Exh G" xfId="3081" xr:uid="{00000000-0005-0000-0000-00006E0D0000}"/>
    <cellStyle name="40% - Accent4 13" xfId="506" xr:uid="{00000000-0005-0000-0000-00006F0D0000}"/>
    <cellStyle name="40% - Accent4 13 2" xfId="507" xr:uid="{00000000-0005-0000-0000-0000700D0000}"/>
    <cellStyle name="40% - Accent4 13 2 2" xfId="508" xr:uid="{00000000-0005-0000-0000-0000710D0000}"/>
    <cellStyle name="40% - Accent4 13 2 2 2" xfId="1535" xr:uid="{00000000-0005-0000-0000-0000720D0000}"/>
    <cellStyle name="40% - Accent4 13 2 2 2 2" xfId="5064" xr:uid="{00000000-0005-0000-0000-0000730D0000}"/>
    <cellStyle name="40% - Accent4 13 2 2 2 2 2" xfId="8624" xr:uid="{F4687260-1D6E-4D56-B9A9-6EC830456D0D}"/>
    <cellStyle name="40% - Accent4 13 2 2 2 3" xfId="6867" xr:uid="{5D6AA5F6-C147-4995-9580-2D32CADE3FAA}"/>
    <cellStyle name="40% - Accent4 13 2 2 2_Exh G" xfId="3092" xr:uid="{00000000-0005-0000-0000-0000740D0000}"/>
    <cellStyle name="40% - Accent4 13 2 2 3" xfId="4185" xr:uid="{00000000-0005-0000-0000-0000750D0000}"/>
    <cellStyle name="40% - Accent4 13 2 2 3 2" xfId="7746" xr:uid="{234C7CCA-B815-46A9-BF6A-9D818ADEF655}"/>
    <cellStyle name="40% - Accent4 13 2 2 4" xfId="5988" xr:uid="{28CACAC2-7ABB-4242-AB42-90CF17A3CBFB}"/>
    <cellStyle name="40% - Accent4 13 2 2_Exh G" xfId="3091" xr:uid="{00000000-0005-0000-0000-0000760D0000}"/>
    <cellStyle name="40% - Accent4 13 2 3" xfId="1534" xr:uid="{00000000-0005-0000-0000-0000770D0000}"/>
    <cellStyle name="40% - Accent4 13 2 3 2" xfId="5063" xr:uid="{00000000-0005-0000-0000-0000780D0000}"/>
    <cellStyle name="40% - Accent4 13 2 3 2 2" xfId="8623" xr:uid="{842B58F0-0EC0-45D2-87E6-FE06FBED5647}"/>
    <cellStyle name="40% - Accent4 13 2 3 3" xfId="6866" xr:uid="{56E3E26D-43F2-4513-AE57-D92CBC9A703F}"/>
    <cellStyle name="40% - Accent4 13 2 3_Exh G" xfId="3093" xr:uid="{00000000-0005-0000-0000-0000790D0000}"/>
    <cellStyle name="40% - Accent4 13 2 4" xfId="4184" xr:uid="{00000000-0005-0000-0000-00007A0D0000}"/>
    <cellStyle name="40% - Accent4 13 2 4 2" xfId="7745" xr:uid="{4C76586A-0FD4-4588-8486-2BB348DBB8AD}"/>
    <cellStyle name="40% - Accent4 13 2 5" xfId="5987" xr:uid="{98C83045-9337-482E-B738-71F78DC35B1A}"/>
    <cellStyle name="40% - Accent4 13 2_Exh G" xfId="3090" xr:uid="{00000000-0005-0000-0000-00007B0D0000}"/>
    <cellStyle name="40% - Accent4 13 3" xfId="509" xr:uid="{00000000-0005-0000-0000-00007C0D0000}"/>
    <cellStyle name="40% - Accent4 13 3 2" xfId="1536" xr:uid="{00000000-0005-0000-0000-00007D0D0000}"/>
    <cellStyle name="40% - Accent4 13 3 2 2" xfId="5065" xr:uid="{00000000-0005-0000-0000-00007E0D0000}"/>
    <cellStyle name="40% - Accent4 13 3 2 2 2" xfId="8625" xr:uid="{DCEF2A1D-22BC-4FF6-B132-096ADCEBB888}"/>
    <cellStyle name="40% - Accent4 13 3 2 3" xfId="6868" xr:uid="{4B5EF334-6257-4849-B114-7C7CF4270ED0}"/>
    <cellStyle name="40% - Accent4 13 3 2_Exh G" xfId="3095" xr:uid="{00000000-0005-0000-0000-00007F0D0000}"/>
    <cellStyle name="40% - Accent4 13 3 3" xfId="4186" xr:uid="{00000000-0005-0000-0000-0000800D0000}"/>
    <cellStyle name="40% - Accent4 13 3 3 2" xfId="7747" xr:uid="{87081F9E-C493-4C66-9FD2-1B92ECB3624F}"/>
    <cellStyle name="40% - Accent4 13 3 4" xfId="5989" xr:uid="{B762E2F5-81CE-4A80-8383-CC2A169F5A2D}"/>
    <cellStyle name="40% - Accent4 13 3_Exh G" xfId="3094" xr:uid="{00000000-0005-0000-0000-0000810D0000}"/>
    <cellStyle name="40% - Accent4 13 4" xfId="1533" xr:uid="{00000000-0005-0000-0000-0000820D0000}"/>
    <cellStyle name="40% - Accent4 13 4 2" xfId="5062" xr:uid="{00000000-0005-0000-0000-0000830D0000}"/>
    <cellStyle name="40% - Accent4 13 4 2 2" xfId="8622" xr:uid="{6C026EBF-EF5E-4DAC-ACFA-765EE45F5E5C}"/>
    <cellStyle name="40% - Accent4 13 4 3" xfId="6865" xr:uid="{F0230307-0C68-4AD6-9B84-AAC06161513C}"/>
    <cellStyle name="40% - Accent4 13 4_Exh G" xfId="3096" xr:uid="{00000000-0005-0000-0000-0000840D0000}"/>
    <cellStyle name="40% - Accent4 13 5" xfId="4183" xr:uid="{00000000-0005-0000-0000-0000850D0000}"/>
    <cellStyle name="40% - Accent4 13 5 2" xfId="7744" xr:uid="{E5B22967-7CAB-43FF-9390-34D5590A4BF9}"/>
    <cellStyle name="40% - Accent4 13 6" xfId="5986" xr:uid="{1D25AB4B-773C-437F-BCE1-B0BB329816D6}"/>
    <cellStyle name="40% - Accent4 13_Exh G" xfId="3089" xr:uid="{00000000-0005-0000-0000-0000860D0000}"/>
    <cellStyle name="40% - Accent4 14" xfId="510" xr:uid="{00000000-0005-0000-0000-0000870D0000}"/>
    <cellStyle name="40% - Accent4 14 2" xfId="511" xr:uid="{00000000-0005-0000-0000-0000880D0000}"/>
    <cellStyle name="40% - Accent4 14 2 2" xfId="1538" xr:uid="{00000000-0005-0000-0000-0000890D0000}"/>
    <cellStyle name="40% - Accent4 14 2 2 2" xfId="5067" xr:uid="{00000000-0005-0000-0000-00008A0D0000}"/>
    <cellStyle name="40% - Accent4 14 2 2 2 2" xfId="8627" xr:uid="{14469035-7586-4F41-81F5-B302C661C5FD}"/>
    <cellStyle name="40% - Accent4 14 2 2 3" xfId="6870" xr:uid="{264D0840-BF55-4554-8851-EAB99BA5D9B5}"/>
    <cellStyle name="40% - Accent4 14 2 2_Exh G" xfId="3099" xr:uid="{00000000-0005-0000-0000-00008B0D0000}"/>
    <cellStyle name="40% - Accent4 14 2 3" xfId="4188" xr:uid="{00000000-0005-0000-0000-00008C0D0000}"/>
    <cellStyle name="40% - Accent4 14 2 3 2" xfId="7749" xr:uid="{E262C113-46B3-429E-8729-818C48A2D2FE}"/>
    <cellStyle name="40% - Accent4 14 2 4" xfId="5991" xr:uid="{89ED754D-D60D-4750-B366-6C541A1E56F2}"/>
    <cellStyle name="40% - Accent4 14 2_Exh G" xfId="3098" xr:uid="{00000000-0005-0000-0000-00008D0D0000}"/>
    <cellStyle name="40% - Accent4 14 3" xfId="1537" xr:uid="{00000000-0005-0000-0000-00008E0D0000}"/>
    <cellStyle name="40% - Accent4 14 3 2" xfId="5066" xr:uid="{00000000-0005-0000-0000-00008F0D0000}"/>
    <cellStyle name="40% - Accent4 14 3 2 2" xfId="8626" xr:uid="{A6452275-8AE0-42B9-A6CD-735F69234BE8}"/>
    <cellStyle name="40% - Accent4 14 3 3" xfId="6869" xr:uid="{4D31B445-F0BF-4AB4-8A71-DCA5CADBCED0}"/>
    <cellStyle name="40% - Accent4 14 3_Exh G" xfId="3100" xr:uid="{00000000-0005-0000-0000-0000900D0000}"/>
    <cellStyle name="40% - Accent4 14 4" xfId="4187" xr:uid="{00000000-0005-0000-0000-0000910D0000}"/>
    <cellStyle name="40% - Accent4 14 4 2" xfId="7748" xr:uid="{91CF920F-3C6F-4183-AA0C-F5D644E43424}"/>
    <cellStyle name="40% - Accent4 14 5" xfId="5990" xr:uid="{82A72471-A990-46FD-8050-C95D6E5C1682}"/>
    <cellStyle name="40% - Accent4 14_Exh G" xfId="3097" xr:uid="{00000000-0005-0000-0000-0000920D0000}"/>
    <cellStyle name="40% - Accent4 15" xfId="512" xr:uid="{00000000-0005-0000-0000-0000930D0000}"/>
    <cellStyle name="40% - Accent4 15 2" xfId="1539" xr:uid="{00000000-0005-0000-0000-0000940D0000}"/>
    <cellStyle name="40% - Accent4 15 2 2" xfId="5068" xr:uid="{00000000-0005-0000-0000-0000950D0000}"/>
    <cellStyle name="40% - Accent4 15 2 2 2" xfId="8628" xr:uid="{31BF9B57-1075-475B-A782-B83D663B1B1C}"/>
    <cellStyle name="40% - Accent4 15 2 3" xfId="6871" xr:uid="{1438F5D5-A02E-4F37-951F-CF3B440AD50D}"/>
    <cellStyle name="40% - Accent4 15 2_Exh G" xfId="3102" xr:uid="{00000000-0005-0000-0000-0000960D0000}"/>
    <cellStyle name="40% - Accent4 15 3" xfId="4189" xr:uid="{00000000-0005-0000-0000-0000970D0000}"/>
    <cellStyle name="40% - Accent4 15 3 2" xfId="7750" xr:uid="{5A9B1785-D46D-45DA-B022-B03E6B2B0A0C}"/>
    <cellStyle name="40% - Accent4 15 4" xfId="5992" xr:uid="{9FFEEC10-0270-44E3-A9E3-6B1C45420F30}"/>
    <cellStyle name="40% - Accent4 15_Exh G" xfId="3101" xr:uid="{00000000-0005-0000-0000-0000980D0000}"/>
    <cellStyle name="40% - Accent4 16" xfId="862" xr:uid="{00000000-0005-0000-0000-0000990D0000}"/>
    <cellStyle name="40% - Accent4 16 2" xfId="1800" xr:uid="{00000000-0005-0000-0000-00009A0D0000}"/>
    <cellStyle name="40% - Accent4 16 2 2" xfId="5320" xr:uid="{00000000-0005-0000-0000-00009B0D0000}"/>
    <cellStyle name="40% - Accent4 16 2 2 2" xfId="8880" xr:uid="{5C263757-5D49-4FE0-802B-4A172F0D6F5E}"/>
    <cellStyle name="40% - Accent4 16 2 3" xfId="7123" xr:uid="{549A85DD-533F-43BA-9BEC-ED481FA7A6C0}"/>
    <cellStyle name="40% - Accent4 16 2_Exh G" xfId="3104" xr:uid="{00000000-0005-0000-0000-00009C0D0000}"/>
    <cellStyle name="40% - Accent4 16 3" xfId="4441" xr:uid="{00000000-0005-0000-0000-00009D0D0000}"/>
    <cellStyle name="40% - Accent4 16 3 2" xfId="8002" xr:uid="{7B17477E-CBFF-4F5D-9BB2-0471A05D0884}"/>
    <cellStyle name="40% - Accent4 16 4" xfId="6245" xr:uid="{2B3E7C0E-2FDA-402E-8F0B-52F72F6CFCC3}"/>
    <cellStyle name="40% - Accent4 16_Exh G" xfId="3103" xr:uid="{00000000-0005-0000-0000-00009E0D0000}"/>
    <cellStyle name="40% - Accent4 2" xfId="513" xr:uid="{00000000-0005-0000-0000-00009F0D0000}"/>
    <cellStyle name="40% - Accent4 2 2" xfId="514" xr:uid="{00000000-0005-0000-0000-0000A00D0000}"/>
    <cellStyle name="40% - Accent4 2 2 2" xfId="515" xr:uid="{00000000-0005-0000-0000-0000A10D0000}"/>
    <cellStyle name="40% - Accent4 2 2 2 2" xfId="1542" xr:uid="{00000000-0005-0000-0000-0000A20D0000}"/>
    <cellStyle name="40% - Accent4 2 2 2 2 2" xfId="5071" xr:uid="{00000000-0005-0000-0000-0000A30D0000}"/>
    <cellStyle name="40% - Accent4 2 2 2 2 2 2" xfId="8631" xr:uid="{6781D9F0-DBF8-4252-B260-30FD27DB2958}"/>
    <cellStyle name="40% - Accent4 2 2 2 2 3" xfId="6874" xr:uid="{2F8A1B29-4127-43BE-BECD-04459A3097DF}"/>
    <cellStyle name="40% - Accent4 2 2 2 2_Exh G" xfId="3108" xr:uid="{00000000-0005-0000-0000-0000A40D0000}"/>
    <cellStyle name="40% - Accent4 2 2 2 3" xfId="4192" xr:uid="{00000000-0005-0000-0000-0000A50D0000}"/>
    <cellStyle name="40% - Accent4 2 2 2 3 2" xfId="7753" xr:uid="{799B4F08-7692-4132-97B0-6B7B60CCB7E6}"/>
    <cellStyle name="40% - Accent4 2 2 2 4" xfId="5995" xr:uid="{3650B034-5710-45FA-B3BB-561362571B07}"/>
    <cellStyle name="40% - Accent4 2 2 2_Exh G" xfId="3107" xr:uid="{00000000-0005-0000-0000-0000A60D0000}"/>
    <cellStyle name="40% - Accent4 2 2 3" xfId="982" xr:uid="{00000000-0005-0000-0000-0000A70D0000}"/>
    <cellStyle name="40% - Accent4 2 2 3 2" xfId="1899" xr:uid="{00000000-0005-0000-0000-0000A80D0000}"/>
    <cellStyle name="40% - Accent4 2 2 3 2 2" xfId="5416" xr:uid="{00000000-0005-0000-0000-0000A90D0000}"/>
    <cellStyle name="40% - Accent4 2 2 3 2 2 2" xfId="8976" xr:uid="{F8D74C8B-DADA-4944-9996-418FC25429AB}"/>
    <cellStyle name="40% - Accent4 2 2 3 2 3" xfId="7219" xr:uid="{06A0A57F-E853-4F99-A671-11A16D58EEB6}"/>
    <cellStyle name="40% - Accent4 2 2 3 2_Exh G" xfId="3110" xr:uid="{00000000-0005-0000-0000-0000AA0D0000}"/>
    <cellStyle name="40% - Accent4 2 2 3 3" xfId="4537" xr:uid="{00000000-0005-0000-0000-0000AB0D0000}"/>
    <cellStyle name="40% - Accent4 2 2 3 3 2" xfId="8098" xr:uid="{E19D39D7-6BB6-4365-AC4B-E9DA5FD6DF70}"/>
    <cellStyle name="40% - Accent4 2 2 3 4" xfId="6341" xr:uid="{D686F4B0-664F-4B18-9845-434C1E5FE9C6}"/>
    <cellStyle name="40% - Accent4 2 2 3_Exh G" xfId="3109" xr:uid="{00000000-0005-0000-0000-0000AC0D0000}"/>
    <cellStyle name="40% - Accent4 2 2 4" xfId="1541" xr:uid="{00000000-0005-0000-0000-0000AD0D0000}"/>
    <cellStyle name="40% - Accent4 2 2 4 2" xfId="5070" xr:uid="{00000000-0005-0000-0000-0000AE0D0000}"/>
    <cellStyle name="40% - Accent4 2 2 4 2 2" xfId="8630" xr:uid="{DB1F18E4-B0AD-4D16-B081-89AE63C899CD}"/>
    <cellStyle name="40% - Accent4 2 2 4 3" xfId="6873" xr:uid="{FCE89F51-0028-4050-A431-99A1AF8D3CA3}"/>
    <cellStyle name="40% - Accent4 2 2 4_Exh G" xfId="3111" xr:uid="{00000000-0005-0000-0000-0000AF0D0000}"/>
    <cellStyle name="40% - Accent4 2 2 5" xfId="4191" xr:uid="{00000000-0005-0000-0000-0000B00D0000}"/>
    <cellStyle name="40% - Accent4 2 2 5 2" xfId="7752" xr:uid="{A8633D81-7B53-4891-9BD1-1C3F2BA5FAB1}"/>
    <cellStyle name="40% - Accent4 2 2 6" xfId="5994" xr:uid="{85F335E5-1B71-46FC-BD6A-A1143357594D}"/>
    <cellStyle name="40% - Accent4 2 2_Exh G" xfId="3106" xr:uid="{00000000-0005-0000-0000-0000B10D0000}"/>
    <cellStyle name="40% - Accent4 2 3" xfId="516" xr:uid="{00000000-0005-0000-0000-0000B20D0000}"/>
    <cellStyle name="40% - Accent4 2 3 2" xfId="1543" xr:uid="{00000000-0005-0000-0000-0000B30D0000}"/>
    <cellStyle name="40% - Accent4 2 3 2 2" xfId="5072" xr:uid="{00000000-0005-0000-0000-0000B40D0000}"/>
    <cellStyle name="40% - Accent4 2 3 2 2 2" xfId="8632" xr:uid="{F7CCE86F-D2AB-4A26-85B5-045BBF4ECF08}"/>
    <cellStyle name="40% - Accent4 2 3 2 3" xfId="6875" xr:uid="{BC49E064-F8C5-4A4D-A2AB-94280CD32B4D}"/>
    <cellStyle name="40% - Accent4 2 3 2_Exh G" xfId="3113" xr:uid="{00000000-0005-0000-0000-0000B50D0000}"/>
    <cellStyle name="40% - Accent4 2 3 3" xfId="4193" xr:uid="{00000000-0005-0000-0000-0000B60D0000}"/>
    <cellStyle name="40% - Accent4 2 3 3 2" xfId="7754" xr:uid="{DA80CA8B-BC72-4181-B289-C24E111FEA72}"/>
    <cellStyle name="40% - Accent4 2 3 4" xfId="5996" xr:uid="{1A262235-A1F4-4B7D-A56F-9CBE82E476F1}"/>
    <cellStyle name="40% - Accent4 2 3_Exh G" xfId="3112" xr:uid="{00000000-0005-0000-0000-0000B70D0000}"/>
    <cellStyle name="40% - Accent4 2 4" xfId="981" xr:uid="{00000000-0005-0000-0000-0000B80D0000}"/>
    <cellStyle name="40% - Accent4 2 4 2" xfId="1898" xr:uid="{00000000-0005-0000-0000-0000B90D0000}"/>
    <cellStyle name="40% - Accent4 2 4 2 2" xfId="5415" xr:uid="{00000000-0005-0000-0000-0000BA0D0000}"/>
    <cellStyle name="40% - Accent4 2 4 2 2 2" xfId="8975" xr:uid="{F0437770-C92C-4253-8A57-94457A937BA9}"/>
    <cellStyle name="40% - Accent4 2 4 2 3" xfId="7218" xr:uid="{908B169D-84F2-4D25-B7A0-44505D006A5E}"/>
    <cellStyle name="40% - Accent4 2 4 2_Exh G" xfId="3115" xr:uid="{00000000-0005-0000-0000-0000BB0D0000}"/>
    <cellStyle name="40% - Accent4 2 4 3" xfId="4536" xr:uid="{00000000-0005-0000-0000-0000BC0D0000}"/>
    <cellStyle name="40% - Accent4 2 4 3 2" xfId="8097" xr:uid="{6C4AA503-BE44-45E0-B7D1-7CBEC51BF84C}"/>
    <cellStyle name="40% - Accent4 2 4 4" xfId="6340" xr:uid="{4E90C7C3-9B58-4385-A002-8B300FE79893}"/>
    <cellStyle name="40% - Accent4 2 4_Exh G" xfId="3114" xr:uid="{00000000-0005-0000-0000-0000BD0D0000}"/>
    <cellStyle name="40% - Accent4 2 5" xfId="1540" xr:uid="{00000000-0005-0000-0000-0000BE0D0000}"/>
    <cellStyle name="40% - Accent4 2 5 2" xfId="5069" xr:uid="{00000000-0005-0000-0000-0000BF0D0000}"/>
    <cellStyle name="40% - Accent4 2 5 2 2" xfId="8629" xr:uid="{26A8A56E-08A7-4A03-A120-B31525A0934D}"/>
    <cellStyle name="40% - Accent4 2 5 3" xfId="6872" xr:uid="{396E271A-6913-4E2E-A5E8-CBC6DFADBBB0}"/>
    <cellStyle name="40% - Accent4 2 5_Exh G" xfId="3116" xr:uid="{00000000-0005-0000-0000-0000C00D0000}"/>
    <cellStyle name="40% - Accent4 2 6" xfId="4190" xr:uid="{00000000-0005-0000-0000-0000C10D0000}"/>
    <cellStyle name="40% - Accent4 2 6 2" xfId="7751" xr:uid="{993C9964-9FC5-4688-8C04-7CB41645A932}"/>
    <cellStyle name="40% - Accent4 2 7" xfId="5993" xr:uid="{317CD16C-D1A8-4B4A-9D05-926A6704DD75}"/>
    <cellStyle name="40% - Accent4 2_Exh G" xfId="3105" xr:uid="{00000000-0005-0000-0000-0000C20D0000}"/>
    <cellStyle name="40% - Accent4 3" xfId="517" xr:uid="{00000000-0005-0000-0000-0000C30D0000}"/>
    <cellStyle name="40% - Accent4 3 2" xfId="518" xr:uid="{00000000-0005-0000-0000-0000C40D0000}"/>
    <cellStyle name="40% - Accent4 3 2 2" xfId="519" xr:uid="{00000000-0005-0000-0000-0000C50D0000}"/>
    <cellStyle name="40% - Accent4 3 2 2 2" xfId="1546" xr:uid="{00000000-0005-0000-0000-0000C60D0000}"/>
    <cellStyle name="40% - Accent4 3 2 2 2 2" xfId="5075" xr:uid="{00000000-0005-0000-0000-0000C70D0000}"/>
    <cellStyle name="40% - Accent4 3 2 2 2 2 2" xfId="8635" xr:uid="{DDDB34D1-52D9-4618-9369-F32D77FA024F}"/>
    <cellStyle name="40% - Accent4 3 2 2 2 3" xfId="6878" xr:uid="{2499D12C-9AD8-41C4-8DCF-A49F79192935}"/>
    <cellStyle name="40% - Accent4 3 2 2 2_Exh G" xfId="3120" xr:uid="{00000000-0005-0000-0000-0000C80D0000}"/>
    <cellStyle name="40% - Accent4 3 2 2 3" xfId="4196" xr:uid="{00000000-0005-0000-0000-0000C90D0000}"/>
    <cellStyle name="40% - Accent4 3 2 2 3 2" xfId="7757" xr:uid="{6434800E-7E97-4758-8DFD-878F7B17F25E}"/>
    <cellStyle name="40% - Accent4 3 2 2 4" xfId="5999" xr:uid="{CF7CED16-31A5-4E02-BC56-24920CCCD6D6}"/>
    <cellStyle name="40% - Accent4 3 2 2_Exh G" xfId="3119" xr:uid="{00000000-0005-0000-0000-0000CA0D0000}"/>
    <cellStyle name="40% - Accent4 3 2 3" xfId="984" xr:uid="{00000000-0005-0000-0000-0000CB0D0000}"/>
    <cellStyle name="40% - Accent4 3 2 3 2" xfId="1901" xr:uid="{00000000-0005-0000-0000-0000CC0D0000}"/>
    <cellStyle name="40% - Accent4 3 2 3 2 2" xfId="5418" xr:uid="{00000000-0005-0000-0000-0000CD0D0000}"/>
    <cellStyle name="40% - Accent4 3 2 3 2 2 2" xfId="8978" xr:uid="{539CF693-117D-445C-ABCD-4CD7378EA5D7}"/>
    <cellStyle name="40% - Accent4 3 2 3 2 3" xfId="7221" xr:uid="{E693EDAB-C097-4CC9-A6E1-63E15FF88DCF}"/>
    <cellStyle name="40% - Accent4 3 2 3 2_Exh G" xfId="3122" xr:uid="{00000000-0005-0000-0000-0000CE0D0000}"/>
    <cellStyle name="40% - Accent4 3 2 3 3" xfId="4539" xr:uid="{00000000-0005-0000-0000-0000CF0D0000}"/>
    <cellStyle name="40% - Accent4 3 2 3 3 2" xfId="8100" xr:uid="{EDDCD1B0-18FA-4E18-B468-0BD5E7D23E8C}"/>
    <cellStyle name="40% - Accent4 3 2 3 4" xfId="6343" xr:uid="{FEDC7631-16D6-4ACE-AC48-FF32B235A5BB}"/>
    <cellStyle name="40% - Accent4 3 2 3_Exh G" xfId="3121" xr:uid="{00000000-0005-0000-0000-0000D00D0000}"/>
    <cellStyle name="40% - Accent4 3 2 4" xfId="1545" xr:uid="{00000000-0005-0000-0000-0000D10D0000}"/>
    <cellStyle name="40% - Accent4 3 2 4 2" xfId="5074" xr:uid="{00000000-0005-0000-0000-0000D20D0000}"/>
    <cellStyle name="40% - Accent4 3 2 4 2 2" xfId="8634" xr:uid="{FCDFC255-C009-47C1-A744-24712118A9B5}"/>
    <cellStyle name="40% - Accent4 3 2 4 3" xfId="6877" xr:uid="{864B5D17-456C-44D6-8F7E-935BA60150C5}"/>
    <cellStyle name="40% - Accent4 3 2 4_Exh G" xfId="3123" xr:uid="{00000000-0005-0000-0000-0000D30D0000}"/>
    <cellStyle name="40% - Accent4 3 2 5" xfId="4195" xr:uid="{00000000-0005-0000-0000-0000D40D0000}"/>
    <cellStyle name="40% - Accent4 3 2 5 2" xfId="7756" xr:uid="{5097B574-8BAA-4AB3-8534-A753B6E87149}"/>
    <cellStyle name="40% - Accent4 3 2 6" xfId="5998" xr:uid="{EEA87241-3739-4608-9305-6A8A4BA3B6C0}"/>
    <cellStyle name="40% - Accent4 3 2_Exh G" xfId="3118" xr:uid="{00000000-0005-0000-0000-0000D50D0000}"/>
    <cellStyle name="40% - Accent4 3 3" xfId="520" xr:uid="{00000000-0005-0000-0000-0000D60D0000}"/>
    <cellStyle name="40% - Accent4 3 3 2" xfId="1547" xr:uid="{00000000-0005-0000-0000-0000D70D0000}"/>
    <cellStyle name="40% - Accent4 3 3 2 2" xfId="5076" xr:uid="{00000000-0005-0000-0000-0000D80D0000}"/>
    <cellStyle name="40% - Accent4 3 3 2 2 2" xfId="8636" xr:uid="{680B7912-AF2B-4817-A12E-0431577DE75E}"/>
    <cellStyle name="40% - Accent4 3 3 2 3" xfId="6879" xr:uid="{77157606-16BD-49C4-8ACF-23F8DB038E88}"/>
    <cellStyle name="40% - Accent4 3 3 2_Exh G" xfId="3125" xr:uid="{00000000-0005-0000-0000-0000D90D0000}"/>
    <cellStyle name="40% - Accent4 3 3 3" xfId="4197" xr:uid="{00000000-0005-0000-0000-0000DA0D0000}"/>
    <cellStyle name="40% - Accent4 3 3 3 2" xfId="7758" xr:uid="{C1115831-6CD2-4B5E-A65D-EEB5C8F4E6C2}"/>
    <cellStyle name="40% - Accent4 3 3 4" xfId="6000" xr:uid="{994CCE1C-CC73-4967-93DE-AEDB4081F0A0}"/>
    <cellStyle name="40% - Accent4 3 3_Exh G" xfId="3124" xr:uid="{00000000-0005-0000-0000-0000DB0D0000}"/>
    <cellStyle name="40% - Accent4 3 4" xfId="983" xr:uid="{00000000-0005-0000-0000-0000DC0D0000}"/>
    <cellStyle name="40% - Accent4 3 4 2" xfId="1900" xr:uid="{00000000-0005-0000-0000-0000DD0D0000}"/>
    <cellStyle name="40% - Accent4 3 4 2 2" xfId="5417" xr:uid="{00000000-0005-0000-0000-0000DE0D0000}"/>
    <cellStyle name="40% - Accent4 3 4 2 2 2" xfId="8977" xr:uid="{EC1C54A7-790A-4382-A7AE-C3778C736EA2}"/>
    <cellStyle name="40% - Accent4 3 4 2 3" xfId="7220" xr:uid="{70DAA9A6-BD44-42AE-9EF2-2CE4BCBDE7E4}"/>
    <cellStyle name="40% - Accent4 3 4 2_Exh G" xfId="3127" xr:uid="{00000000-0005-0000-0000-0000DF0D0000}"/>
    <cellStyle name="40% - Accent4 3 4 3" xfId="4538" xr:uid="{00000000-0005-0000-0000-0000E00D0000}"/>
    <cellStyle name="40% - Accent4 3 4 3 2" xfId="8099" xr:uid="{EF03AA11-415E-48FB-993D-0B57BE0EC201}"/>
    <cellStyle name="40% - Accent4 3 4 4" xfId="6342" xr:uid="{EEC118CE-348C-431D-98D1-EC6897195705}"/>
    <cellStyle name="40% - Accent4 3 4_Exh G" xfId="3126" xr:uid="{00000000-0005-0000-0000-0000E10D0000}"/>
    <cellStyle name="40% - Accent4 3 5" xfId="1544" xr:uid="{00000000-0005-0000-0000-0000E20D0000}"/>
    <cellStyle name="40% - Accent4 3 5 2" xfId="5073" xr:uid="{00000000-0005-0000-0000-0000E30D0000}"/>
    <cellStyle name="40% - Accent4 3 5 2 2" xfId="8633" xr:uid="{5658C23F-1F8D-4D6F-82AD-46FFEC26F61E}"/>
    <cellStyle name="40% - Accent4 3 5 3" xfId="6876" xr:uid="{B8807547-1325-48D4-ACD9-3D93A8EC4471}"/>
    <cellStyle name="40% - Accent4 3 5_Exh G" xfId="3128" xr:uid="{00000000-0005-0000-0000-0000E40D0000}"/>
    <cellStyle name="40% - Accent4 3 6" xfId="4194" xr:uid="{00000000-0005-0000-0000-0000E50D0000}"/>
    <cellStyle name="40% - Accent4 3 6 2" xfId="7755" xr:uid="{22DC92A2-C270-4366-A207-9F3D857D1D8F}"/>
    <cellStyle name="40% - Accent4 3 7" xfId="5997" xr:uid="{84076ABC-45DD-4D62-B6E5-E20D1407018D}"/>
    <cellStyle name="40% - Accent4 3_Exh G" xfId="3117" xr:uid="{00000000-0005-0000-0000-0000E60D0000}"/>
    <cellStyle name="40% - Accent4 4" xfId="521" xr:uid="{00000000-0005-0000-0000-0000E70D0000}"/>
    <cellStyle name="40% - Accent4 4 2" xfId="522" xr:uid="{00000000-0005-0000-0000-0000E80D0000}"/>
    <cellStyle name="40% - Accent4 4 2 2" xfId="523" xr:uid="{00000000-0005-0000-0000-0000E90D0000}"/>
    <cellStyle name="40% - Accent4 4 2 2 2" xfId="1550" xr:uid="{00000000-0005-0000-0000-0000EA0D0000}"/>
    <cellStyle name="40% - Accent4 4 2 2 2 2" xfId="5079" xr:uid="{00000000-0005-0000-0000-0000EB0D0000}"/>
    <cellStyle name="40% - Accent4 4 2 2 2 2 2" xfId="8639" xr:uid="{68E7C361-C2DC-4719-AE18-9B085661228A}"/>
    <cellStyle name="40% - Accent4 4 2 2 2 3" xfId="6882" xr:uid="{ADFD278F-B228-4AC3-9842-CB20F645DFCC}"/>
    <cellStyle name="40% - Accent4 4 2 2 2_Exh G" xfId="3132" xr:uid="{00000000-0005-0000-0000-0000EC0D0000}"/>
    <cellStyle name="40% - Accent4 4 2 2 3" xfId="4200" xr:uid="{00000000-0005-0000-0000-0000ED0D0000}"/>
    <cellStyle name="40% - Accent4 4 2 2 3 2" xfId="7761" xr:uid="{92CCC413-3517-4DD5-9422-D72636CF70D5}"/>
    <cellStyle name="40% - Accent4 4 2 2 4" xfId="6003" xr:uid="{8B886062-CDBA-4B17-A7C2-FC1F1A4307E7}"/>
    <cellStyle name="40% - Accent4 4 2 2_Exh G" xfId="3131" xr:uid="{00000000-0005-0000-0000-0000EE0D0000}"/>
    <cellStyle name="40% - Accent4 4 2 3" xfId="986" xr:uid="{00000000-0005-0000-0000-0000EF0D0000}"/>
    <cellStyle name="40% - Accent4 4 2 3 2" xfId="1903" xr:uid="{00000000-0005-0000-0000-0000F00D0000}"/>
    <cellStyle name="40% - Accent4 4 2 3 2 2" xfId="5420" xr:uid="{00000000-0005-0000-0000-0000F10D0000}"/>
    <cellStyle name="40% - Accent4 4 2 3 2 2 2" xfId="8980" xr:uid="{1AF543CF-AEA3-4E0D-A638-01D7936EDD20}"/>
    <cellStyle name="40% - Accent4 4 2 3 2 3" xfId="7223" xr:uid="{2DB5711F-96D6-4258-8AFE-3248AC49EFE1}"/>
    <cellStyle name="40% - Accent4 4 2 3 2_Exh G" xfId="3134" xr:uid="{00000000-0005-0000-0000-0000F20D0000}"/>
    <cellStyle name="40% - Accent4 4 2 3 3" xfId="4541" xr:uid="{00000000-0005-0000-0000-0000F30D0000}"/>
    <cellStyle name="40% - Accent4 4 2 3 3 2" xfId="8102" xr:uid="{B6F818AE-358C-4548-96F7-BFCB89A44889}"/>
    <cellStyle name="40% - Accent4 4 2 3 4" xfId="6345" xr:uid="{1231AC8B-691E-4258-A378-DABA5764E7DF}"/>
    <cellStyle name="40% - Accent4 4 2 3_Exh G" xfId="3133" xr:uid="{00000000-0005-0000-0000-0000F40D0000}"/>
    <cellStyle name="40% - Accent4 4 2 4" xfId="1549" xr:uid="{00000000-0005-0000-0000-0000F50D0000}"/>
    <cellStyle name="40% - Accent4 4 2 4 2" xfId="5078" xr:uid="{00000000-0005-0000-0000-0000F60D0000}"/>
    <cellStyle name="40% - Accent4 4 2 4 2 2" xfId="8638" xr:uid="{040CD915-E486-4125-8847-86E41E8B97DF}"/>
    <cellStyle name="40% - Accent4 4 2 4 3" xfId="6881" xr:uid="{8EA1FE10-4C2A-45FF-A8BD-D413D07FEF72}"/>
    <cellStyle name="40% - Accent4 4 2 4_Exh G" xfId="3135" xr:uid="{00000000-0005-0000-0000-0000F70D0000}"/>
    <cellStyle name="40% - Accent4 4 2 5" xfId="4199" xr:uid="{00000000-0005-0000-0000-0000F80D0000}"/>
    <cellStyle name="40% - Accent4 4 2 5 2" xfId="7760" xr:uid="{7840982A-6165-484D-B437-16F4071925F7}"/>
    <cellStyle name="40% - Accent4 4 2 6" xfId="6002" xr:uid="{EC675D1B-DD02-40F9-81B7-B0844D5A7DFB}"/>
    <cellStyle name="40% - Accent4 4 2_Exh G" xfId="3130" xr:uid="{00000000-0005-0000-0000-0000F90D0000}"/>
    <cellStyle name="40% - Accent4 4 3" xfId="524" xr:uid="{00000000-0005-0000-0000-0000FA0D0000}"/>
    <cellStyle name="40% - Accent4 4 3 2" xfId="1551" xr:uid="{00000000-0005-0000-0000-0000FB0D0000}"/>
    <cellStyle name="40% - Accent4 4 3 2 2" xfId="5080" xr:uid="{00000000-0005-0000-0000-0000FC0D0000}"/>
    <cellStyle name="40% - Accent4 4 3 2 2 2" xfId="8640" xr:uid="{A5F49227-664A-430F-87E4-16AE8D5CC789}"/>
    <cellStyle name="40% - Accent4 4 3 2 3" xfId="6883" xr:uid="{AD3285D2-BA08-4652-9BF3-D4DDE24D5809}"/>
    <cellStyle name="40% - Accent4 4 3 2_Exh G" xfId="3137" xr:uid="{00000000-0005-0000-0000-0000FD0D0000}"/>
    <cellStyle name="40% - Accent4 4 3 3" xfId="4201" xr:uid="{00000000-0005-0000-0000-0000FE0D0000}"/>
    <cellStyle name="40% - Accent4 4 3 3 2" xfId="7762" xr:uid="{A0CDB48D-1088-4FE5-8C3A-96EB020EAB79}"/>
    <cellStyle name="40% - Accent4 4 3 4" xfId="6004" xr:uid="{A8B3ABB0-0160-4259-9552-3581FE5E5D90}"/>
    <cellStyle name="40% - Accent4 4 3_Exh G" xfId="3136" xr:uid="{00000000-0005-0000-0000-0000FF0D0000}"/>
    <cellStyle name="40% - Accent4 4 4" xfId="985" xr:uid="{00000000-0005-0000-0000-0000000E0000}"/>
    <cellStyle name="40% - Accent4 4 4 2" xfId="1902" xr:uid="{00000000-0005-0000-0000-0000010E0000}"/>
    <cellStyle name="40% - Accent4 4 4 2 2" xfId="5419" xr:uid="{00000000-0005-0000-0000-0000020E0000}"/>
    <cellStyle name="40% - Accent4 4 4 2 2 2" xfId="8979" xr:uid="{6D567856-A6DF-4B08-98A7-B4A1C211CC9F}"/>
    <cellStyle name="40% - Accent4 4 4 2 3" xfId="7222" xr:uid="{5C41E24E-074A-462C-ACD4-28C3DC6CDA86}"/>
    <cellStyle name="40% - Accent4 4 4 2_Exh G" xfId="3139" xr:uid="{00000000-0005-0000-0000-0000030E0000}"/>
    <cellStyle name="40% - Accent4 4 4 3" xfId="4540" xr:uid="{00000000-0005-0000-0000-0000040E0000}"/>
    <cellStyle name="40% - Accent4 4 4 3 2" xfId="8101" xr:uid="{EA29818D-0602-445E-A227-23F6BBD7E459}"/>
    <cellStyle name="40% - Accent4 4 4 4" xfId="6344" xr:uid="{81E5C83D-9495-4041-B76D-1EFEC50F1799}"/>
    <cellStyle name="40% - Accent4 4 4_Exh G" xfId="3138" xr:uid="{00000000-0005-0000-0000-0000050E0000}"/>
    <cellStyle name="40% - Accent4 4 5" xfId="1548" xr:uid="{00000000-0005-0000-0000-0000060E0000}"/>
    <cellStyle name="40% - Accent4 4 5 2" xfId="5077" xr:uid="{00000000-0005-0000-0000-0000070E0000}"/>
    <cellStyle name="40% - Accent4 4 5 2 2" xfId="8637" xr:uid="{8890C9F0-1892-4C32-BF7A-8A3E3A44BACA}"/>
    <cellStyle name="40% - Accent4 4 5 3" xfId="6880" xr:uid="{D0B32AB6-6C02-41BE-8449-473C58FB7F14}"/>
    <cellStyle name="40% - Accent4 4 5_Exh G" xfId="3140" xr:uid="{00000000-0005-0000-0000-0000080E0000}"/>
    <cellStyle name="40% - Accent4 4 6" xfId="4198" xr:uid="{00000000-0005-0000-0000-0000090E0000}"/>
    <cellStyle name="40% - Accent4 4 6 2" xfId="7759" xr:uid="{900E9983-F5CA-494F-8D01-A739E72F4271}"/>
    <cellStyle name="40% - Accent4 4 7" xfId="6001" xr:uid="{97B865AA-76A3-46DD-A29D-F9A7E013F97B}"/>
    <cellStyle name="40% - Accent4 4_Exh G" xfId="3129" xr:uid="{00000000-0005-0000-0000-00000A0E0000}"/>
    <cellStyle name="40% - Accent4 5" xfId="525" xr:uid="{00000000-0005-0000-0000-00000B0E0000}"/>
    <cellStyle name="40% - Accent4 5 2" xfId="526" xr:uid="{00000000-0005-0000-0000-00000C0E0000}"/>
    <cellStyle name="40% - Accent4 5 2 2" xfId="527" xr:uid="{00000000-0005-0000-0000-00000D0E0000}"/>
    <cellStyle name="40% - Accent4 5 2 2 2" xfId="1554" xr:uid="{00000000-0005-0000-0000-00000E0E0000}"/>
    <cellStyle name="40% - Accent4 5 2 2 2 2" xfId="5083" xr:uid="{00000000-0005-0000-0000-00000F0E0000}"/>
    <cellStyle name="40% - Accent4 5 2 2 2 2 2" xfId="8643" xr:uid="{6714E2E0-814E-43EA-B6B6-CC761E808712}"/>
    <cellStyle name="40% - Accent4 5 2 2 2 3" xfId="6886" xr:uid="{1670DEF3-1D19-432A-B4A8-DEBA62211C4E}"/>
    <cellStyle name="40% - Accent4 5 2 2 2_Exh G" xfId="3144" xr:uid="{00000000-0005-0000-0000-0000100E0000}"/>
    <cellStyle name="40% - Accent4 5 2 2 3" xfId="4204" xr:uid="{00000000-0005-0000-0000-0000110E0000}"/>
    <cellStyle name="40% - Accent4 5 2 2 3 2" xfId="7765" xr:uid="{92C43874-0FE0-495D-BF3F-0A9E6E9DDC7F}"/>
    <cellStyle name="40% - Accent4 5 2 2 4" xfId="6007" xr:uid="{C9B1D8FA-C0E5-411D-B4E9-C2B0B39D4300}"/>
    <cellStyle name="40% - Accent4 5 2 2_Exh G" xfId="3143" xr:uid="{00000000-0005-0000-0000-0000120E0000}"/>
    <cellStyle name="40% - Accent4 5 2 3" xfId="1553" xr:uid="{00000000-0005-0000-0000-0000130E0000}"/>
    <cellStyle name="40% - Accent4 5 2 3 2" xfId="5082" xr:uid="{00000000-0005-0000-0000-0000140E0000}"/>
    <cellStyle name="40% - Accent4 5 2 3 2 2" xfId="8642" xr:uid="{2ECFACC3-2E3F-404E-826C-E8C0A13EE693}"/>
    <cellStyle name="40% - Accent4 5 2 3 3" xfId="6885" xr:uid="{CF24A1E9-D389-4C5D-B5F0-FEFD5975B7BB}"/>
    <cellStyle name="40% - Accent4 5 2 3_Exh G" xfId="3145" xr:uid="{00000000-0005-0000-0000-0000150E0000}"/>
    <cellStyle name="40% - Accent4 5 2 4" xfId="4203" xr:uid="{00000000-0005-0000-0000-0000160E0000}"/>
    <cellStyle name="40% - Accent4 5 2 4 2" xfId="7764" xr:uid="{A43D7B33-B898-4953-9E96-DF130512DD84}"/>
    <cellStyle name="40% - Accent4 5 2 5" xfId="6006" xr:uid="{C8636090-FCD5-4349-A963-104EA2875A0D}"/>
    <cellStyle name="40% - Accent4 5 2_Exh G" xfId="3142" xr:uid="{00000000-0005-0000-0000-0000170E0000}"/>
    <cellStyle name="40% - Accent4 5 3" xfId="528" xr:uid="{00000000-0005-0000-0000-0000180E0000}"/>
    <cellStyle name="40% - Accent4 5 3 2" xfId="1555" xr:uid="{00000000-0005-0000-0000-0000190E0000}"/>
    <cellStyle name="40% - Accent4 5 3 2 2" xfId="5084" xr:uid="{00000000-0005-0000-0000-00001A0E0000}"/>
    <cellStyle name="40% - Accent4 5 3 2 2 2" xfId="8644" xr:uid="{94F55CE3-F2AB-4768-BFDF-17E43F2F1B67}"/>
    <cellStyle name="40% - Accent4 5 3 2 3" xfId="6887" xr:uid="{247EFFB7-C48C-410C-81D7-BF8F4E21A9AB}"/>
    <cellStyle name="40% - Accent4 5 3 2_Exh G" xfId="3147" xr:uid="{00000000-0005-0000-0000-00001B0E0000}"/>
    <cellStyle name="40% - Accent4 5 3 3" xfId="4205" xr:uid="{00000000-0005-0000-0000-00001C0E0000}"/>
    <cellStyle name="40% - Accent4 5 3 3 2" xfId="7766" xr:uid="{FCCF12BF-A967-4C83-86D7-EEC8D7646A5E}"/>
    <cellStyle name="40% - Accent4 5 3 4" xfId="6008" xr:uid="{8A0F4FC4-EE83-4FFD-A441-4FCF81CB7893}"/>
    <cellStyle name="40% - Accent4 5 3_Exh G" xfId="3146" xr:uid="{00000000-0005-0000-0000-00001D0E0000}"/>
    <cellStyle name="40% - Accent4 5 4" xfId="987" xr:uid="{00000000-0005-0000-0000-00001E0E0000}"/>
    <cellStyle name="40% - Accent4 5 5" xfId="1552" xr:uid="{00000000-0005-0000-0000-00001F0E0000}"/>
    <cellStyle name="40% - Accent4 5 5 2" xfId="5081" xr:uid="{00000000-0005-0000-0000-0000200E0000}"/>
    <cellStyle name="40% - Accent4 5 5 2 2" xfId="8641" xr:uid="{0C6AC09D-4096-4EE8-B82D-21BCCEBAE4A1}"/>
    <cellStyle name="40% - Accent4 5 5 3" xfId="6884" xr:uid="{B720B167-FAA9-4E20-B36F-8CAF1D3B6214}"/>
    <cellStyle name="40% - Accent4 5 5_Exh G" xfId="3148" xr:uid="{00000000-0005-0000-0000-0000210E0000}"/>
    <cellStyle name="40% - Accent4 5 6" xfId="4202" xr:uid="{00000000-0005-0000-0000-0000220E0000}"/>
    <cellStyle name="40% - Accent4 5 6 2" xfId="7763" xr:uid="{0DAA8162-7CA1-46D3-99C1-2BE4AE4DDE52}"/>
    <cellStyle name="40% - Accent4 5 7" xfId="6005" xr:uid="{4BA052AE-B7AA-48A1-B365-CE04F4F13251}"/>
    <cellStyle name="40% - Accent4 5_Exh G" xfId="3141" xr:uid="{00000000-0005-0000-0000-0000230E0000}"/>
    <cellStyle name="40% - Accent4 6" xfId="529" xr:uid="{00000000-0005-0000-0000-0000240E0000}"/>
    <cellStyle name="40% - Accent4 6 2" xfId="530" xr:uid="{00000000-0005-0000-0000-0000250E0000}"/>
    <cellStyle name="40% - Accent4 6 2 2" xfId="531" xr:uid="{00000000-0005-0000-0000-0000260E0000}"/>
    <cellStyle name="40% - Accent4 6 2 2 2" xfId="1558" xr:uid="{00000000-0005-0000-0000-0000270E0000}"/>
    <cellStyle name="40% - Accent4 6 2 2 2 2" xfId="5087" xr:uid="{00000000-0005-0000-0000-0000280E0000}"/>
    <cellStyle name="40% - Accent4 6 2 2 2 2 2" xfId="8647" xr:uid="{C808A549-73BF-4074-9BFE-B50C0B8A06FB}"/>
    <cellStyle name="40% - Accent4 6 2 2 2 3" xfId="6890" xr:uid="{BD037DAB-D115-43DD-9A40-477859F28434}"/>
    <cellStyle name="40% - Accent4 6 2 2 2_Exh G" xfId="3152" xr:uid="{00000000-0005-0000-0000-0000290E0000}"/>
    <cellStyle name="40% - Accent4 6 2 2 3" xfId="4208" xr:uid="{00000000-0005-0000-0000-00002A0E0000}"/>
    <cellStyle name="40% - Accent4 6 2 2 3 2" xfId="7769" xr:uid="{D30CC127-49C4-46A4-934B-11889923872A}"/>
    <cellStyle name="40% - Accent4 6 2 2 4" xfId="6011" xr:uid="{E483DED2-57B6-4D4D-87D0-11C4661FC5BF}"/>
    <cellStyle name="40% - Accent4 6 2 2_Exh G" xfId="3151" xr:uid="{00000000-0005-0000-0000-00002B0E0000}"/>
    <cellStyle name="40% - Accent4 6 2 3" xfId="1557" xr:uid="{00000000-0005-0000-0000-00002C0E0000}"/>
    <cellStyle name="40% - Accent4 6 2 3 2" xfId="5086" xr:uid="{00000000-0005-0000-0000-00002D0E0000}"/>
    <cellStyle name="40% - Accent4 6 2 3 2 2" xfId="8646" xr:uid="{B41C8DB3-4432-4AD1-B1F7-352F93C32158}"/>
    <cellStyle name="40% - Accent4 6 2 3 3" xfId="6889" xr:uid="{FC41B48B-62C2-405E-859F-72B2B8EF6CC5}"/>
    <cellStyle name="40% - Accent4 6 2 3_Exh G" xfId="3153" xr:uid="{00000000-0005-0000-0000-00002E0E0000}"/>
    <cellStyle name="40% - Accent4 6 2 4" xfId="4207" xr:uid="{00000000-0005-0000-0000-00002F0E0000}"/>
    <cellStyle name="40% - Accent4 6 2 4 2" xfId="7768" xr:uid="{29C85744-2975-492F-8176-918829F61C69}"/>
    <cellStyle name="40% - Accent4 6 2 5" xfId="6010" xr:uid="{7988EDA6-F85A-4968-91FF-F5EA470A7B1D}"/>
    <cellStyle name="40% - Accent4 6 2_Exh G" xfId="3150" xr:uid="{00000000-0005-0000-0000-0000300E0000}"/>
    <cellStyle name="40% - Accent4 6 3" xfId="532" xr:uid="{00000000-0005-0000-0000-0000310E0000}"/>
    <cellStyle name="40% - Accent4 6 3 2" xfId="1559" xr:uid="{00000000-0005-0000-0000-0000320E0000}"/>
    <cellStyle name="40% - Accent4 6 3 2 2" xfId="5088" xr:uid="{00000000-0005-0000-0000-0000330E0000}"/>
    <cellStyle name="40% - Accent4 6 3 2 2 2" xfId="8648" xr:uid="{F5A224E2-9457-4A30-BF54-1A83872D20AB}"/>
    <cellStyle name="40% - Accent4 6 3 2 3" xfId="6891" xr:uid="{8B9FEE45-A7F0-49BD-869A-B6B6DF79B495}"/>
    <cellStyle name="40% - Accent4 6 3 2_Exh G" xfId="3155" xr:uid="{00000000-0005-0000-0000-0000340E0000}"/>
    <cellStyle name="40% - Accent4 6 3 3" xfId="4209" xr:uid="{00000000-0005-0000-0000-0000350E0000}"/>
    <cellStyle name="40% - Accent4 6 3 3 2" xfId="7770" xr:uid="{DAB0589A-AA6F-4AB0-AC1D-51C694ECA88A}"/>
    <cellStyle name="40% - Accent4 6 3 4" xfId="6012" xr:uid="{0E84BCA8-42E7-42DA-91D9-028A180DC583}"/>
    <cellStyle name="40% - Accent4 6 3_Exh G" xfId="3154" xr:uid="{00000000-0005-0000-0000-0000360E0000}"/>
    <cellStyle name="40% - Accent4 6 4" xfId="988" xr:uid="{00000000-0005-0000-0000-0000370E0000}"/>
    <cellStyle name="40% - Accent4 6 4 2" xfId="1904" xr:uid="{00000000-0005-0000-0000-0000380E0000}"/>
    <cellStyle name="40% - Accent4 6 4 2 2" xfId="5421" xr:uid="{00000000-0005-0000-0000-0000390E0000}"/>
    <cellStyle name="40% - Accent4 6 4 2 2 2" xfId="8981" xr:uid="{1D328E86-D82E-48B6-85F2-A6C4EE39F10E}"/>
    <cellStyle name="40% - Accent4 6 4 2 3" xfId="7224" xr:uid="{97377D46-351E-4B15-A473-BA26A9A8A141}"/>
    <cellStyle name="40% - Accent4 6 4 2_Exh G" xfId="3157" xr:uid="{00000000-0005-0000-0000-00003A0E0000}"/>
    <cellStyle name="40% - Accent4 6 4 3" xfId="4542" xr:uid="{00000000-0005-0000-0000-00003B0E0000}"/>
    <cellStyle name="40% - Accent4 6 4 3 2" xfId="8103" xr:uid="{D418E473-FF3F-4A15-A470-6546736F482E}"/>
    <cellStyle name="40% - Accent4 6 4 4" xfId="6346" xr:uid="{54A26528-E940-4BF5-9548-CB1259B62975}"/>
    <cellStyle name="40% - Accent4 6 4_Exh G" xfId="3156" xr:uid="{00000000-0005-0000-0000-00003C0E0000}"/>
    <cellStyle name="40% - Accent4 6 5" xfId="1556" xr:uid="{00000000-0005-0000-0000-00003D0E0000}"/>
    <cellStyle name="40% - Accent4 6 5 2" xfId="5085" xr:uid="{00000000-0005-0000-0000-00003E0E0000}"/>
    <cellStyle name="40% - Accent4 6 5 2 2" xfId="8645" xr:uid="{647D2D85-C5F8-4F86-9D17-D6BEB7FD97D5}"/>
    <cellStyle name="40% - Accent4 6 5 3" xfId="6888" xr:uid="{2C1AAB59-6514-46E2-9F19-144777A3AF38}"/>
    <cellStyle name="40% - Accent4 6 5_Exh G" xfId="3158" xr:uid="{00000000-0005-0000-0000-00003F0E0000}"/>
    <cellStyle name="40% - Accent4 6 6" xfId="4206" xr:uid="{00000000-0005-0000-0000-0000400E0000}"/>
    <cellStyle name="40% - Accent4 6 6 2" xfId="7767" xr:uid="{9AD0FD47-8AE3-49C6-A576-A677B656F239}"/>
    <cellStyle name="40% - Accent4 6 7" xfId="6009" xr:uid="{190B1DE3-3FCC-47F8-8BD1-AB2AC0AAE74D}"/>
    <cellStyle name="40% - Accent4 6_Exh G" xfId="3149" xr:uid="{00000000-0005-0000-0000-0000410E0000}"/>
    <cellStyle name="40% - Accent4 7" xfId="533" xr:uid="{00000000-0005-0000-0000-0000420E0000}"/>
    <cellStyle name="40% - Accent4 7 2" xfId="534" xr:uid="{00000000-0005-0000-0000-0000430E0000}"/>
    <cellStyle name="40% - Accent4 7 2 2" xfId="535" xr:uid="{00000000-0005-0000-0000-0000440E0000}"/>
    <cellStyle name="40% - Accent4 7 2 2 2" xfId="1562" xr:uid="{00000000-0005-0000-0000-0000450E0000}"/>
    <cellStyle name="40% - Accent4 7 2 2 2 2" xfId="5091" xr:uid="{00000000-0005-0000-0000-0000460E0000}"/>
    <cellStyle name="40% - Accent4 7 2 2 2 2 2" xfId="8651" xr:uid="{7436A131-AC71-43C4-99CB-2B751DB894F4}"/>
    <cellStyle name="40% - Accent4 7 2 2 2 3" xfId="6894" xr:uid="{723ADFA4-EA9A-490A-88C2-9EA90B4DF385}"/>
    <cellStyle name="40% - Accent4 7 2 2 2_Exh G" xfId="3162" xr:uid="{00000000-0005-0000-0000-0000470E0000}"/>
    <cellStyle name="40% - Accent4 7 2 2 3" xfId="4212" xr:uid="{00000000-0005-0000-0000-0000480E0000}"/>
    <cellStyle name="40% - Accent4 7 2 2 3 2" xfId="7773" xr:uid="{8E3BD3AD-357C-4BB7-B643-064A06BAFC8E}"/>
    <cellStyle name="40% - Accent4 7 2 2 4" xfId="6015" xr:uid="{63DD3218-A3C7-4A87-B3D8-08C317A64190}"/>
    <cellStyle name="40% - Accent4 7 2 2_Exh G" xfId="3161" xr:uid="{00000000-0005-0000-0000-0000490E0000}"/>
    <cellStyle name="40% - Accent4 7 2 3" xfId="1561" xr:uid="{00000000-0005-0000-0000-00004A0E0000}"/>
    <cellStyle name="40% - Accent4 7 2 3 2" xfId="5090" xr:uid="{00000000-0005-0000-0000-00004B0E0000}"/>
    <cellStyle name="40% - Accent4 7 2 3 2 2" xfId="8650" xr:uid="{DA338010-CD04-4950-9627-4892BB3E4EE9}"/>
    <cellStyle name="40% - Accent4 7 2 3 3" xfId="6893" xr:uid="{FBFCAD60-57E7-4542-ABF7-D4E9753C3DBE}"/>
    <cellStyle name="40% - Accent4 7 2 3_Exh G" xfId="3163" xr:uid="{00000000-0005-0000-0000-00004C0E0000}"/>
    <cellStyle name="40% - Accent4 7 2 4" xfId="4211" xr:uid="{00000000-0005-0000-0000-00004D0E0000}"/>
    <cellStyle name="40% - Accent4 7 2 4 2" xfId="7772" xr:uid="{B519C583-E748-4320-9135-85F22B970386}"/>
    <cellStyle name="40% - Accent4 7 2 5" xfId="6014" xr:uid="{14E1BF27-35D5-44B5-B6D1-0B838A5B902D}"/>
    <cellStyle name="40% - Accent4 7 2_Exh G" xfId="3160" xr:uid="{00000000-0005-0000-0000-00004E0E0000}"/>
    <cellStyle name="40% - Accent4 7 3" xfId="536" xr:uid="{00000000-0005-0000-0000-00004F0E0000}"/>
    <cellStyle name="40% - Accent4 7 3 2" xfId="1563" xr:uid="{00000000-0005-0000-0000-0000500E0000}"/>
    <cellStyle name="40% - Accent4 7 3 2 2" xfId="5092" xr:uid="{00000000-0005-0000-0000-0000510E0000}"/>
    <cellStyle name="40% - Accent4 7 3 2 2 2" xfId="8652" xr:uid="{2D259613-F1CB-402A-88C4-7694B198E039}"/>
    <cellStyle name="40% - Accent4 7 3 2 3" xfId="6895" xr:uid="{FA3BB0C8-0ACD-4460-81F8-1D18A6B2C24F}"/>
    <cellStyle name="40% - Accent4 7 3 2_Exh G" xfId="3165" xr:uid="{00000000-0005-0000-0000-0000520E0000}"/>
    <cellStyle name="40% - Accent4 7 3 3" xfId="4213" xr:uid="{00000000-0005-0000-0000-0000530E0000}"/>
    <cellStyle name="40% - Accent4 7 3 3 2" xfId="7774" xr:uid="{00A8A2A7-08F7-43DA-8308-7DE28D0347AC}"/>
    <cellStyle name="40% - Accent4 7 3 4" xfId="6016" xr:uid="{CE0E379D-7D6B-4028-A35C-5691D271DC61}"/>
    <cellStyle name="40% - Accent4 7 3_Exh G" xfId="3164" xr:uid="{00000000-0005-0000-0000-0000540E0000}"/>
    <cellStyle name="40% - Accent4 7 4" xfId="989" xr:uid="{00000000-0005-0000-0000-0000550E0000}"/>
    <cellStyle name="40% - Accent4 7 4 2" xfId="1905" xr:uid="{00000000-0005-0000-0000-0000560E0000}"/>
    <cellStyle name="40% - Accent4 7 4 2 2" xfId="5422" xr:uid="{00000000-0005-0000-0000-0000570E0000}"/>
    <cellStyle name="40% - Accent4 7 4 2 2 2" xfId="8982" xr:uid="{1BDA77A5-8DE6-49B0-AAED-41D84C5CAAF2}"/>
    <cellStyle name="40% - Accent4 7 4 2 3" xfId="7225" xr:uid="{3441D9BA-AE3D-4584-B541-79E8557BBACF}"/>
    <cellStyle name="40% - Accent4 7 4 2_Exh G" xfId="3167" xr:uid="{00000000-0005-0000-0000-0000580E0000}"/>
    <cellStyle name="40% - Accent4 7 4 3" xfId="4543" xr:uid="{00000000-0005-0000-0000-0000590E0000}"/>
    <cellStyle name="40% - Accent4 7 4 3 2" xfId="8104" xr:uid="{DD90CFAE-FBBA-440E-8E7E-78C3670CEF47}"/>
    <cellStyle name="40% - Accent4 7 4 4" xfId="6347" xr:uid="{E6EDED0F-B43A-4E86-B54B-DCFDCFDBDDEF}"/>
    <cellStyle name="40% - Accent4 7 4_Exh G" xfId="3166" xr:uid="{00000000-0005-0000-0000-00005A0E0000}"/>
    <cellStyle name="40% - Accent4 7 5" xfId="1560" xr:uid="{00000000-0005-0000-0000-00005B0E0000}"/>
    <cellStyle name="40% - Accent4 7 5 2" xfId="5089" xr:uid="{00000000-0005-0000-0000-00005C0E0000}"/>
    <cellStyle name="40% - Accent4 7 5 2 2" xfId="8649" xr:uid="{D09BA0EB-EE99-4FFB-BEE7-8B8C207077FC}"/>
    <cellStyle name="40% - Accent4 7 5 3" xfId="6892" xr:uid="{D147CF2C-7A9C-4767-9C37-8C1682EE8DAC}"/>
    <cellStyle name="40% - Accent4 7 5_Exh G" xfId="3168" xr:uid="{00000000-0005-0000-0000-00005D0E0000}"/>
    <cellStyle name="40% - Accent4 7 6" xfId="4210" xr:uid="{00000000-0005-0000-0000-00005E0E0000}"/>
    <cellStyle name="40% - Accent4 7 6 2" xfId="7771" xr:uid="{B7804BB6-8770-4DFE-B6E3-4F44191A1054}"/>
    <cellStyle name="40% - Accent4 7 7" xfId="6013" xr:uid="{5A9F080A-9496-45A7-8814-9D7562728CB9}"/>
    <cellStyle name="40% - Accent4 7_Exh G" xfId="3159" xr:uid="{00000000-0005-0000-0000-00005F0E0000}"/>
    <cellStyle name="40% - Accent4 8" xfId="537" xr:uid="{00000000-0005-0000-0000-0000600E0000}"/>
    <cellStyle name="40% - Accent4 8 2" xfId="538" xr:uid="{00000000-0005-0000-0000-0000610E0000}"/>
    <cellStyle name="40% - Accent4 8 2 2" xfId="539" xr:uid="{00000000-0005-0000-0000-0000620E0000}"/>
    <cellStyle name="40% - Accent4 8 2 2 2" xfId="1566" xr:uid="{00000000-0005-0000-0000-0000630E0000}"/>
    <cellStyle name="40% - Accent4 8 2 2 2 2" xfId="5095" xr:uid="{00000000-0005-0000-0000-0000640E0000}"/>
    <cellStyle name="40% - Accent4 8 2 2 2 2 2" xfId="8655" xr:uid="{82EF6D49-47F8-429F-96A7-28B28199A4F9}"/>
    <cellStyle name="40% - Accent4 8 2 2 2 3" xfId="6898" xr:uid="{C37DB03C-ABF7-45A2-A8E2-608D82593734}"/>
    <cellStyle name="40% - Accent4 8 2 2 2_Exh G" xfId="3172" xr:uid="{00000000-0005-0000-0000-0000650E0000}"/>
    <cellStyle name="40% - Accent4 8 2 2 3" xfId="4216" xr:uid="{00000000-0005-0000-0000-0000660E0000}"/>
    <cellStyle name="40% - Accent4 8 2 2 3 2" xfId="7777" xr:uid="{D7270586-7654-4AD9-B14B-2060DF2D3B63}"/>
    <cellStyle name="40% - Accent4 8 2 2 4" xfId="6019" xr:uid="{B3357FB8-12FD-4CF7-8071-77158CD9B11D}"/>
    <cellStyle name="40% - Accent4 8 2 2_Exh G" xfId="3171" xr:uid="{00000000-0005-0000-0000-0000670E0000}"/>
    <cellStyle name="40% - Accent4 8 2 3" xfId="1565" xr:uid="{00000000-0005-0000-0000-0000680E0000}"/>
    <cellStyle name="40% - Accent4 8 2 3 2" xfId="5094" xr:uid="{00000000-0005-0000-0000-0000690E0000}"/>
    <cellStyle name="40% - Accent4 8 2 3 2 2" xfId="8654" xr:uid="{8EB359D7-F32B-4112-ADF7-E191C5A60AA9}"/>
    <cellStyle name="40% - Accent4 8 2 3 3" xfId="6897" xr:uid="{E84CC7EC-F2DB-4D91-A791-E6BDC504D610}"/>
    <cellStyle name="40% - Accent4 8 2 3_Exh G" xfId="3173" xr:uid="{00000000-0005-0000-0000-00006A0E0000}"/>
    <cellStyle name="40% - Accent4 8 2 4" xfId="4215" xr:uid="{00000000-0005-0000-0000-00006B0E0000}"/>
    <cellStyle name="40% - Accent4 8 2 4 2" xfId="7776" xr:uid="{8D1B5DEC-BE1E-4A73-B185-DF1B34DB0C95}"/>
    <cellStyle name="40% - Accent4 8 2 5" xfId="6018" xr:uid="{07A95147-26B8-46F8-A47E-4CF68D7BA84F}"/>
    <cellStyle name="40% - Accent4 8 2_Exh G" xfId="3170" xr:uid="{00000000-0005-0000-0000-00006C0E0000}"/>
    <cellStyle name="40% - Accent4 8 3" xfId="540" xr:uid="{00000000-0005-0000-0000-00006D0E0000}"/>
    <cellStyle name="40% - Accent4 8 3 2" xfId="1567" xr:uid="{00000000-0005-0000-0000-00006E0E0000}"/>
    <cellStyle name="40% - Accent4 8 3 2 2" xfId="5096" xr:uid="{00000000-0005-0000-0000-00006F0E0000}"/>
    <cellStyle name="40% - Accent4 8 3 2 2 2" xfId="8656" xr:uid="{2508F33A-11A6-4EB6-BDC6-063BA9D6FD53}"/>
    <cellStyle name="40% - Accent4 8 3 2 3" xfId="6899" xr:uid="{67526632-E294-4128-905F-8E349397A4FF}"/>
    <cellStyle name="40% - Accent4 8 3 2_Exh G" xfId="3175" xr:uid="{00000000-0005-0000-0000-0000700E0000}"/>
    <cellStyle name="40% - Accent4 8 3 3" xfId="4217" xr:uid="{00000000-0005-0000-0000-0000710E0000}"/>
    <cellStyle name="40% - Accent4 8 3 3 2" xfId="7778" xr:uid="{5D002362-6294-4D33-845D-E3600BE6FAE2}"/>
    <cellStyle name="40% - Accent4 8 3 4" xfId="6020" xr:uid="{8F444554-A929-4004-A5A4-F7C565EF77E6}"/>
    <cellStyle name="40% - Accent4 8 3_Exh G" xfId="3174" xr:uid="{00000000-0005-0000-0000-0000720E0000}"/>
    <cellStyle name="40% - Accent4 8 4" xfId="990" xr:uid="{00000000-0005-0000-0000-0000730E0000}"/>
    <cellStyle name="40% - Accent4 8 4 2" xfId="1906" xr:uid="{00000000-0005-0000-0000-0000740E0000}"/>
    <cellStyle name="40% - Accent4 8 4 2 2" xfId="5423" xr:uid="{00000000-0005-0000-0000-0000750E0000}"/>
    <cellStyle name="40% - Accent4 8 4 2 2 2" xfId="8983" xr:uid="{60DB5346-84E8-4B5A-AB0C-1BE2A50306D4}"/>
    <cellStyle name="40% - Accent4 8 4 2 3" xfId="7226" xr:uid="{B4102F15-C7C9-4A6F-84BE-5D5703B6EA12}"/>
    <cellStyle name="40% - Accent4 8 4 2_Exh G" xfId="3177" xr:uid="{00000000-0005-0000-0000-0000760E0000}"/>
    <cellStyle name="40% - Accent4 8 4 3" xfId="4544" xr:uid="{00000000-0005-0000-0000-0000770E0000}"/>
    <cellStyle name="40% - Accent4 8 4 3 2" xfId="8105" xr:uid="{48D118FD-D347-4CCC-B186-3622581F49EC}"/>
    <cellStyle name="40% - Accent4 8 4 4" xfId="6348" xr:uid="{30F3B630-7EC7-4785-83FF-371A92DAB968}"/>
    <cellStyle name="40% - Accent4 8 4_Exh G" xfId="3176" xr:uid="{00000000-0005-0000-0000-0000780E0000}"/>
    <cellStyle name="40% - Accent4 8 5" xfId="1564" xr:uid="{00000000-0005-0000-0000-0000790E0000}"/>
    <cellStyle name="40% - Accent4 8 5 2" xfId="5093" xr:uid="{00000000-0005-0000-0000-00007A0E0000}"/>
    <cellStyle name="40% - Accent4 8 5 2 2" xfId="8653" xr:uid="{8712A888-9C09-4977-A979-71F1BFDAC8A0}"/>
    <cellStyle name="40% - Accent4 8 5 3" xfId="6896" xr:uid="{5878AF58-AE17-45DA-9FC6-D911F54D8059}"/>
    <cellStyle name="40% - Accent4 8 5_Exh G" xfId="3178" xr:uid="{00000000-0005-0000-0000-00007B0E0000}"/>
    <cellStyle name="40% - Accent4 8 6" xfId="4214" xr:uid="{00000000-0005-0000-0000-00007C0E0000}"/>
    <cellStyle name="40% - Accent4 8 6 2" xfId="7775" xr:uid="{FA6D9069-B1E1-4C50-B97C-BEA79BB9EA07}"/>
    <cellStyle name="40% - Accent4 8 7" xfId="6017" xr:uid="{D354943A-F4FC-48A7-B02D-A335076CA72D}"/>
    <cellStyle name="40% - Accent4 8_Exh G" xfId="3169" xr:uid="{00000000-0005-0000-0000-00007D0E0000}"/>
    <cellStyle name="40% - Accent4 9" xfId="541" xr:uid="{00000000-0005-0000-0000-00007E0E0000}"/>
    <cellStyle name="40% - Accent4 9 2" xfId="542" xr:uid="{00000000-0005-0000-0000-00007F0E0000}"/>
    <cellStyle name="40% - Accent4 9 2 2" xfId="543" xr:uid="{00000000-0005-0000-0000-0000800E0000}"/>
    <cellStyle name="40% - Accent4 9 2 2 2" xfId="1570" xr:uid="{00000000-0005-0000-0000-0000810E0000}"/>
    <cellStyle name="40% - Accent4 9 2 2 2 2" xfId="5099" xr:uid="{00000000-0005-0000-0000-0000820E0000}"/>
    <cellStyle name="40% - Accent4 9 2 2 2 2 2" xfId="8659" xr:uid="{357F2E04-5E98-4733-9ADC-80275620061E}"/>
    <cellStyle name="40% - Accent4 9 2 2 2 3" xfId="6902" xr:uid="{1C822B8A-DC73-4710-95D6-27ECA878F6B6}"/>
    <cellStyle name="40% - Accent4 9 2 2 2_Exh G" xfId="3182" xr:uid="{00000000-0005-0000-0000-0000830E0000}"/>
    <cellStyle name="40% - Accent4 9 2 2 3" xfId="4220" xr:uid="{00000000-0005-0000-0000-0000840E0000}"/>
    <cellStyle name="40% - Accent4 9 2 2 3 2" xfId="7781" xr:uid="{19A71A15-9AF5-4E3E-A9F3-73C0885AAEFF}"/>
    <cellStyle name="40% - Accent4 9 2 2 4" xfId="6023" xr:uid="{71A4AB2A-38BF-43E3-9E4F-A71DBEEDAF85}"/>
    <cellStyle name="40% - Accent4 9 2 2_Exh G" xfId="3181" xr:uid="{00000000-0005-0000-0000-0000850E0000}"/>
    <cellStyle name="40% - Accent4 9 2 3" xfId="1569" xr:uid="{00000000-0005-0000-0000-0000860E0000}"/>
    <cellStyle name="40% - Accent4 9 2 3 2" xfId="5098" xr:uid="{00000000-0005-0000-0000-0000870E0000}"/>
    <cellStyle name="40% - Accent4 9 2 3 2 2" xfId="8658" xr:uid="{9D816C6D-5966-490E-A55A-BDFA4A33D969}"/>
    <cellStyle name="40% - Accent4 9 2 3 3" xfId="6901" xr:uid="{68C8DA8F-060C-49D3-A167-FEA345D651BE}"/>
    <cellStyle name="40% - Accent4 9 2 3_Exh G" xfId="3183" xr:uid="{00000000-0005-0000-0000-0000880E0000}"/>
    <cellStyle name="40% - Accent4 9 2 4" xfId="4219" xr:uid="{00000000-0005-0000-0000-0000890E0000}"/>
    <cellStyle name="40% - Accent4 9 2 4 2" xfId="7780" xr:uid="{1090135D-8367-4B98-8558-209B482543F0}"/>
    <cellStyle name="40% - Accent4 9 2 5" xfId="6022" xr:uid="{17C52F22-818A-4151-A2ED-9DAD718DE276}"/>
    <cellStyle name="40% - Accent4 9 2_Exh G" xfId="3180" xr:uid="{00000000-0005-0000-0000-00008A0E0000}"/>
    <cellStyle name="40% - Accent4 9 3" xfId="544" xr:uid="{00000000-0005-0000-0000-00008B0E0000}"/>
    <cellStyle name="40% - Accent4 9 3 2" xfId="1571" xr:uid="{00000000-0005-0000-0000-00008C0E0000}"/>
    <cellStyle name="40% - Accent4 9 3 2 2" xfId="5100" xr:uid="{00000000-0005-0000-0000-00008D0E0000}"/>
    <cellStyle name="40% - Accent4 9 3 2 2 2" xfId="8660" xr:uid="{66C1C881-D890-4E26-A74A-90C9A22CA777}"/>
    <cellStyle name="40% - Accent4 9 3 2 3" xfId="6903" xr:uid="{9CD0C7A3-9046-4B39-8FEE-2781E93D9C46}"/>
    <cellStyle name="40% - Accent4 9 3 2_Exh G" xfId="3185" xr:uid="{00000000-0005-0000-0000-00008E0E0000}"/>
    <cellStyle name="40% - Accent4 9 3 3" xfId="4221" xr:uid="{00000000-0005-0000-0000-00008F0E0000}"/>
    <cellStyle name="40% - Accent4 9 3 3 2" xfId="7782" xr:uid="{855C289A-4D7E-4347-AD70-26692D390F36}"/>
    <cellStyle name="40% - Accent4 9 3 4" xfId="6024" xr:uid="{E0DC884E-7F4A-45A8-9846-E8D4BFE10A64}"/>
    <cellStyle name="40% - Accent4 9 3_Exh G" xfId="3184" xr:uid="{00000000-0005-0000-0000-0000900E0000}"/>
    <cellStyle name="40% - Accent4 9 4" xfId="991" xr:uid="{00000000-0005-0000-0000-0000910E0000}"/>
    <cellStyle name="40% - Accent4 9 4 2" xfId="1907" xr:uid="{00000000-0005-0000-0000-0000920E0000}"/>
    <cellStyle name="40% - Accent4 9 4 2 2" xfId="5424" xr:uid="{00000000-0005-0000-0000-0000930E0000}"/>
    <cellStyle name="40% - Accent4 9 4 2 2 2" xfId="8984" xr:uid="{6164E628-90D6-4DE1-A1C1-CC53B34C365A}"/>
    <cellStyle name="40% - Accent4 9 4 2 3" xfId="7227" xr:uid="{7AB04083-E95F-4F85-9466-2C60B4433EE4}"/>
    <cellStyle name="40% - Accent4 9 4 2_Exh G" xfId="3187" xr:uid="{00000000-0005-0000-0000-0000940E0000}"/>
    <cellStyle name="40% - Accent4 9 4 3" xfId="4545" xr:uid="{00000000-0005-0000-0000-0000950E0000}"/>
    <cellStyle name="40% - Accent4 9 4 3 2" xfId="8106" xr:uid="{97A8C91A-D9BF-4432-A136-BB50B3F32D65}"/>
    <cellStyle name="40% - Accent4 9 4 4" xfId="6349" xr:uid="{A58BA221-F11F-4394-B695-8E65B8D28C5C}"/>
    <cellStyle name="40% - Accent4 9 4_Exh G" xfId="3186" xr:uid="{00000000-0005-0000-0000-0000960E0000}"/>
    <cellStyle name="40% - Accent4 9 5" xfId="1568" xr:uid="{00000000-0005-0000-0000-0000970E0000}"/>
    <cellStyle name="40% - Accent4 9 5 2" xfId="5097" xr:uid="{00000000-0005-0000-0000-0000980E0000}"/>
    <cellStyle name="40% - Accent4 9 5 2 2" xfId="8657" xr:uid="{C252BA83-E7FE-43BA-8BBC-0722A06484BF}"/>
    <cellStyle name="40% - Accent4 9 5 3" xfId="6900" xr:uid="{B7A020CA-D811-4D99-8E24-380929FD8E85}"/>
    <cellStyle name="40% - Accent4 9 5_Exh G" xfId="3188" xr:uid="{00000000-0005-0000-0000-0000990E0000}"/>
    <cellStyle name="40% - Accent4 9 6" xfId="4218" xr:uid="{00000000-0005-0000-0000-00009A0E0000}"/>
    <cellStyle name="40% - Accent4 9 6 2" xfId="7779" xr:uid="{1C140FA5-2372-4E3D-85AE-9E573F3BEC70}"/>
    <cellStyle name="40% - Accent4 9 7" xfId="6021" xr:uid="{4723D6A9-933E-4E41-9345-FA97D2095728}"/>
    <cellStyle name="40% - Accent4 9_Exh G" xfId="3179" xr:uid="{00000000-0005-0000-0000-00009B0E0000}"/>
    <cellStyle name="40% - Accent5 10" xfId="545" xr:uid="{00000000-0005-0000-0000-00009C0E0000}"/>
    <cellStyle name="40% - Accent5 10 2" xfId="546" xr:uid="{00000000-0005-0000-0000-00009D0E0000}"/>
    <cellStyle name="40% - Accent5 10 2 2" xfId="547" xr:uid="{00000000-0005-0000-0000-00009E0E0000}"/>
    <cellStyle name="40% - Accent5 10 2 2 2" xfId="1574" xr:uid="{00000000-0005-0000-0000-00009F0E0000}"/>
    <cellStyle name="40% - Accent5 10 2 2 2 2" xfId="5103" xr:uid="{00000000-0005-0000-0000-0000A00E0000}"/>
    <cellStyle name="40% - Accent5 10 2 2 2 2 2" xfId="8663" xr:uid="{9D7BA61F-7C9A-46BA-978D-2D58AF32AFEF}"/>
    <cellStyle name="40% - Accent5 10 2 2 2 3" xfId="6906" xr:uid="{EAC968A1-9BC7-4407-BF4F-C6469AF08B59}"/>
    <cellStyle name="40% - Accent5 10 2 2 2_Exh G" xfId="3192" xr:uid="{00000000-0005-0000-0000-0000A10E0000}"/>
    <cellStyle name="40% - Accent5 10 2 2 3" xfId="4224" xr:uid="{00000000-0005-0000-0000-0000A20E0000}"/>
    <cellStyle name="40% - Accent5 10 2 2 3 2" xfId="7785" xr:uid="{81F1CE43-BC2C-447D-AFE5-B850CB117A52}"/>
    <cellStyle name="40% - Accent5 10 2 2 4" xfId="6027" xr:uid="{267495F0-055E-43C5-81D3-0F1019B3DB9F}"/>
    <cellStyle name="40% - Accent5 10 2 2_Exh G" xfId="3191" xr:uid="{00000000-0005-0000-0000-0000A30E0000}"/>
    <cellStyle name="40% - Accent5 10 2 3" xfId="1573" xr:uid="{00000000-0005-0000-0000-0000A40E0000}"/>
    <cellStyle name="40% - Accent5 10 2 3 2" xfId="5102" xr:uid="{00000000-0005-0000-0000-0000A50E0000}"/>
    <cellStyle name="40% - Accent5 10 2 3 2 2" xfId="8662" xr:uid="{B40B8BCA-B701-4884-AC12-0FC867B93D30}"/>
    <cellStyle name="40% - Accent5 10 2 3 3" xfId="6905" xr:uid="{21597852-A79A-4239-9A19-D8FF1BBD1BA8}"/>
    <cellStyle name="40% - Accent5 10 2 3_Exh G" xfId="3193" xr:uid="{00000000-0005-0000-0000-0000A60E0000}"/>
    <cellStyle name="40% - Accent5 10 2 4" xfId="4223" xr:uid="{00000000-0005-0000-0000-0000A70E0000}"/>
    <cellStyle name="40% - Accent5 10 2 4 2" xfId="7784" xr:uid="{D39B921F-7C67-471A-88D2-9B6D12C8BB69}"/>
    <cellStyle name="40% - Accent5 10 2 5" xfId="6026" xr:uid="{EFC3A1A1-DD5A-44FD-BD83-D6B7E30CF7BF}"/>
    <cellStyle name="40% - Accent5 10 2_Exh G" xfId="3190" xr:uid="{00000000-0005-0000-0000-0000A80E0000}"/>
    <cellStyle name="40% - Accent5 10 3" xfId="548" xr:uid="{00000000-0005-0000-0000-0000A90E0000}"/>
    <cellStyle name="40% - Accent5 10 3 2" xfId="1575" xr:uid="{00000000-0005-0000-0000-0000AA0E0000}"/>
    <cellStyle name="40% - Accent5 10 3 2 2" xfId="5104" xr:uid="{00000000-0005-0000-0000-0000AB0E0000}"/>
    <cellStyle name="40% - Accent5 10 3 2 2 2" xfId="8664" xr:uid="{4023D817-97A2-45F2-AE5B-DD1A46C4A367}"/>
    <cellStyle name="40% - Accent5 10 3 2 3" xfId="6907" xr:uid="{5DC0273A-E2E2-46E7-8796-1F5E15A60658}"/>
    <cellStyle name="40% - Accent5 10 3 2_Exh G" xfId="3195" xr:uid="{00000000-0005-0000-0000-0000AC0E0000}"/>
    <cellStyle name="40% - Accent5 10 3 3" xfId="4225" xr:uid="{00000000-0005-0000-0000-0000AD0E0000}"/>
    <cellStyle name="40% - Accent5 10 3 3 2" xfId="7786" xr:uid="{172F2BBE-1891-4833-99BA-2F2C875D3D87}"/>
    <cellStyle name="40% - Accent5 10 3 4" xfId="6028" xr:uid="{E075BD97-9843-427F-A4E1-AA14D511CF57}"/>
    <cellStyle name="40% - Accent5 10 3_Exh G" xfId="3194" xr:uid="{00000000-0005-0000-0000-0000AE0E0000}"/>
    <cellStyle name="40% - Accent5 10 4" xfId="992" xr:uid="{00000000-0005-0000-0000-0000AF0E0000}"/>
    <cellStyle name="40% - Accent5 10 5" xfId="1572" xr:uid="{00000000-0005-0000-0000-0000B00E0000}"/>
    <cellStyle name="40% - Accent5 10 5 2" xfId="5101" xr:uid="{00000000-0005-0000-0000-0000B10E0000}"/>
    <cellStyle name="40% - Accent5 10 5 2 2" xfId="8661" xr:uid="{B81E90D6-17F8-4654-BE83-ECD9359AD239}"/>
    <cellStyle name="40% - Accent5 10 5 3" xfId="6904" xr:uid="{DCD27EB8-C792-4CF5-8855-3616A9059E15}"/>
    <cellStyle name="40% - Accent5 10 5_Exh G" xfId="3196" xr:uid="{00000000-0005-0000-0000-0000B20E0000}"/>
    <cellStyle name="40% - Accent5 10 6" xfId="4222" xr:uid="{00000000-0005-0000-0000-0000B30E0000}"/>
    <cellStyle name="40% - Accent5 10 6 2" xfId="7783" xr:uid="{297BFB2E-50CC-4311-84CB-8E5F1711E2C4}"/>
    <cellStyle name="40% - Accent5 10 7" xfId="6025" xr:uid="{980CBE94-1ABF-4350-B3DA-FE75C473DF1E}"/>
    <cellStyle name="40% - Accent5 10_Exh G" xfId="3189" xr:uid="{00000000-0005-0000-0000-0000B40E0000}"/>
    <cellStyle name="40% - Accent5 11" xfId="549" xr:uid="{00000000-0005-0000-0000-0000B50E0000}"/>
    <cellStyle name="40% - Accent5 11 2" xfId="550" xr:uid="{00000000-0005-0000-0000-0000B60E0000}"/>
    <cellStyle name="40% - Accent5 11 2 2" xfId="551" xr:uid="{00000000-0005-0000-0000-0000B70E0000}"/>
    <cellStyle name="40% - Accent5 11 2 2 2" xfId="1578" xr:uid="{00000000-0005-0000-0000-0000B80E0000}"/>
    <cellStyle name="40% - Accent5 11 2 2 2 2" xfId="5107" xr:uid="{00000000-0005-0000-0000-0000B90E0000}"/>
    <cellStyle name="40% - Accent5 11 2 2 2 2 2" xfId="8667" xr:uid="{0A01CA87-FFA7-4501-92B8-1FE99F078E94}"/>
    <cellStyle name="40% - Accent5 11 2 2 2 3" xfId="6910" xr:uid="{7ECF10F3-9C05-4D63-8235-A8D973B771C8}"/>
    <cellStyle name="40% - Accent5 11 2 2 2_Exh G" xfId="3200" xr:uid="{00000000-0005-0000-0000-0000BA0E0000}"/>
    <cellStyle name="40% - Accent5 11 2 2 3" xfId="4228" xr:uid="{00000000-0005-0000-0000-0000BB0E0000}"/>
    <cellStyle name="40% - Accent5 11 2 2 3 2" xfId="7789" xr:uid="{4321BC22-3DE2-4888-AAB4-A1DF5E5D9229}"/>
    <cellStyle name="40% - Accent5 11 2 2 4" xfId="6031" xr:uid="{B9469AD0-B6BD-47E0-9006-3895ADB38A72}"/>
    <cellStyle name="40% - Accent5 11 2 2_Exh G" xfId="3199" xr:uid="{00000000-0005-0000-0000-0000BC0E0000}"/>
    <cellStyle name="40% - Accent5 11 2 3" xfId="1577" xr:uid="{00000000-0005-0000-0000-0000BD0E0000}"/>
    <cellStyle name="40% - Accent5 11 2 3 2" xfId="5106" xr:uid="{00000000-0005-0000-0000-0000BE0E0000}"/>
    <cellStyle name="40% - Accent5 11 2 3 2 2" xfId="8666" xr:uid="{853B41D3-9F83-4D5A-9A17-BF653D40239E}"/>
    <cellStyle name="40% - Accent5 11 2 3 3" xfId="6909" xr:uid="{D13E5B0A-8E45-4D23-8D48-AF6894DC1720}"/>
    <cellStyle name="40% - Accent5 11 2 3_Exh G" xfId="3201" xr:uid="{00000000-0005-0000-0000-0000BF0E0000}"/>
    <cellStyle name="40% - Accent5 11 2 4" xfId="4227" xr:uid="{00000000-0005-0000-0000-0000C00E0000}"/>
    <cellStyle name="40% - Accent5 11 2 4 2" xfId="7788" xr:uid="{709F2A08-15A1-4DA9-9CFC-A4EEB760C935}"/>
    <cellStyle name="40% - Accent5 11 2 5" xfId="6030" xr:uid="{73AFE787-B0D3-4874-8EF3-126D93B25064}"/>
    <cellStyle name="40% - Accent5 11 2_Exh G" xfId="3198" xr:uid="{00000000-0005-0000-0000-0000C10E0000}"/>
    <cellStyle name="40% - Accent5 11 3" xfId="552" xr:uid="{00000000-0005-0000-0000-0000C20E0000}"/>
    <cellStyle name="40% - Accent5 11 3 2" xfId="1579" xr:uid="{00000000-0005-0000-0000-0000C30E0000}"/>
    <cellStyle name="40% - Accent5 11 3 2 2" xfId="5108" xr:uid="{00000000-0005-0000-0000-0000C40E0000}"/>
    <cellStyle name="40% - Accent5 11 3 2 2 2" xfId="8668" xr:uid="{E4DBE7CB-0E8E-4F7A-8C9A-4A21A9BEB1D5}"/>
    <cellStyle name="40% - Accent5 11 3 2 3" xfId="6911" xr:uid="{8C496481-0CF7-431F-9891-4618ACDE03F6}"/>
    <cellStyle name="40% - Accent5 11 3 2_Exh G" xfId="3203" xr:uid="{00000000-0005-0000-0000-0000C50E0000}"/>
    <cellStyle name="40% - Accent5 11 3 3" xfId="4229" xr:uid="{00000000-0005-0000-0000-0000C60E0000}"/>
    <cellStyle name="40% - Accent5 11 3 3 2" xfId="7790" xr:uid="{84A05C3D-77F2-4134-88D5-293542733348}"/>
    <cellStyle name="40% - Accent5 11 3 4" xfId="6032" xr:uid="{56914D4E-A6E0-4AAA-BFD3-E86A04154768}"/>
    <cellStyle name="40% - Accent5 11 3_Exh G" xfId="3202" xr:uid="{00000000-0005-0000-0000-0000C70E0000}"/>
    <cellStyle name="40% - Accent5 11 4" xfId="1576" xr:uid="{00000000-0005-0000-0000-0000C80E0000}"/>
    <cellStyle name="40% - Accent5 11 4 2" xfId="5105" xr:uid="{00000000-0005-0000-0000-0000C90E0000}"/>
    <cellStyle name="40% - Accent5 11 4 2 2" xfId="8665" xr:uid="{96DFA6BD-C2DE-435D-BADF-AFD6AAEEF6AF}"/>
    <cellStyle name="40% - Accent5 11 4 3" xfId="6908" xr:uid="{2E046A13-81EB-4C6C-9D25-BB89434065B4}"/>
    <cellStyle name="40% - Accent5 11 4_Exh G" xfId="3204" xr:uid="{00000000-0005-0000-0000-0000CA0E0000}"/>
    <cellStyle name="40% - Accent5 11 5" xfId="4226" xr:uid="{00000000-0005-0000-0000-0000CB0E0000}"/>
    <cellStyle name="40% - Accent5 11 5 2" xfId="7787" xr:uid="{0442C8FF-CF80-42C2-8949-F872C88DD12D}"/>
    <cellStyle name="40% - Accent5 11 6" xfId="6029" xr:uid="{4F815DA7-31D3-4CDF-A665-AB463769068A}"/>
    <cellStyle name="40% - Accent5 11_Exh G" xfId="3197" xr:uid="{00000000-0005-0000-0000-0000CC0E0000}"/>
    <cellStyle name="40% - Accent5 12" xfId="553" xr:uid="{00000000-0005-0000-0000-0000CD0E0000}"/>
    <cellStyle name="40% - Accent5 12 2" xfId="554" xr:uid="{00000000-0005-0000-0000-0000CE0E0000}"/>
    <cellStyle name="40% - Accent5 12 2 2" xfId="555" xr:uid="{00000000-0005-0000-0000-0000CF0E0000}"/>
    <cellStyle name="40% - Accent5 12 2 2 2" xfId="1582" xr:uid="{00000000-0005-0000-0000-0000D00E0000}"/>
    <cellStyle name="40% - Accent5 12 2 2 2 2" xfId="5111" xr:uid="{00000000-0005-0000-0000-0000D10E0000}"/>
    <cellStyle name="40% - Accent5 12 2 2 2 2 2" xfId="8671" xr:uid="{18797C43-BEF7-4DF3-81FA-E39628ED5FBB}"/>
    <cellStyle name="40% - Accent5 12 2 2 2 3" xfId="6914" xr:uid="{EFD6209B-9A7D-4CE7-B80F-1FC3E12A62DA}"/>
    <cellStyle name="40% - Accent5 12 2 2 2_Exh G" xfId="3208" xr:uid="{00000000-0005-0000-0000-0000D20E0000}"/>
    <cellStyle name="40% - Accent5 12 2 2 3" xfId="4232" xr:uid="{00000000-0005-0000-0000-0000D30E0000}"/>
    <cellStyle name="40% - Accent5 12 2 2 3 2" xfId="7793" xr:uid="{AFD9AC3D-6E64-49B8-8624-A73A25BC0C76}"/>
    <cellStyle name="40% - Accent5 12 2 2 4" xfId="6035" xr:uid="{2FA4F3A7-0587-4085-81EE-97038AAA2316}"/>
    <cellStyle name="40% - Accent5 12 2 2_Exh G" xfId="3207" xr:uid="{00000000-0005-0000-0000-0000D40E0000}"/>
    <cellStyle name="40% - Accent5 12 2 3" xfId="1581" xr:uid="{00000000-0005-0000-0000-0000D50E0000}"/>
    <cellStyle name="40% - Accent5 12 2 3 2" xfId="5110" xr:uid="{00000000-0005-0000-0000-0000D60E0000}"/>
    <cellStyle name="40% - Accent5 12 2 3 2 2" xfId="8670" xr:uid="{83021922-D424-4F56-A233-4FB0C5A6257A}"/>
    <cellStyle name="40% - Accent5 12 2 3 3" xfId="6913" xr:uid="{030C2E1B-7795-4B1C-94F0-983DE13AF8FF}"/>
    <cellStyle name="40% - Accent5 12 2 3_Exh G" xfId="3209" xr:uid="{00000000-0005-0000-0000-0000D70E0000}"/>
    <cellStyle name="40% - Accent5 12 2 4" xfId="4231" xr:uid="{00000000-0005-0000-0000-0000D80E0000}"/>
    <cellStyle name="40% - Accent5 12 2 4 2" xfId="7792" xr:uid="{85E7367D-0C60-46D1-90F1-E1C762CBA620}"/>
    <cellStyle name="40% - Accent5 12 2 5" xfId="6034" xr:uid="{1ECCB135-2B13-4547-BD10-76667820824E}"/>
    <cellStyle name="40% - Accent5 12 2_Exh G" xfId="3206" xr:uid="{00000000-0005-0000-0000-0000D90E0000}"/>
    <cellStyle name="40% - Accent5 12 3" xfId="556" xr:uid="{00000000-0005-0000-0000-0000DA0E0000}"/>
    <cellStyle name="40% - Accent5 12 3 2" xfId="1583" xr:uid="{00000000-0005-0000-0000-0000DB0E0000}"/>
    <cellStyle name="40% - Accent5 12 3 2 2" xfId="5112" xr:uid="{00000000-0005-0000-0000-0000DC0E0000}"/>
    <cellStyle name="40% - Accent5 12 3 2 2 2" xfId="8672" xr:uid="{91326019-4C12-48F5-89E8-D4C6EB1912E6}"/>
    <cellStyle name="40% - Accent5 12 3 2 3" xfId="6915" xr:uid="{E1B6341B-7219-4C39-8972-95B0D8F8CD09}"/>
    <cellStyle name="40% - Accent5 12 3 2_Exh G" xfId="3211" xr:uid="{00000000-0005-0000-0000-0000DD0E0000}"/>
    <cellStyle name="40% - Accent5 12 3 3" xfId="4233" xr:uid="{00000000-0005-0000-0000-0000DE0E0000}"/>
    <cellStyle name="40% - Accent5 12 3 3 2" xfId="7794" xr:uid="{E8F95577-CE53-486A-A739-960C07B3F1C5}"/>
    <cellStyle name="40% - Accent5 12 3 4" xfId="6036" xr:uid="{CBF69642-7592-4C0D-B205-88958B23B8E5}"/>
    <cellStyle name="40% - Accent5 12 3_Exh G" xfId="3210" xr:uid="{00000000-0005-0000-0000-0000DF0E0000}"/>
    <cellStyle name="40% - Accent5 12 4" xfId="1580" xr:uid="{00000000-0005-0000-0000-0000E00E0000}"/>
    <cellStyle name="40% - Accent5 12 4 2" xfId="5109" xr:uid="{00000000-0005-0000-0000-0000E10E0000}"/>
    <cellStyle name="40% - Accent5 12 4 2 2" xfId="8669" xr:uid="{FEB54AF5-BC5B-4F6A-8BFB-9CE785D6952F}"/>
    <cellStyle name="40% - Accent5 12 4 3" xfId="6912" xr:uid="{16DD23CA-3BDE-4057-83AA-5817F17758C3}"/>
    <cellStyle name="40% - Accent5 12 4_Exh G" xfId="3212" xr:uid="{00000000-0005-0000-0000-0000E20E0000}"/>
    <cellStyle name="40% - Accent5 12 5" xfId="4230" xr:uid="{00000000-0005-0000-0000-0000E30E0000}"/>
    <cellStyle name="40% - Accent5 12 5 2" xfId="7791" xr:uid="{C8896095-A623-4E84-BFC5-5C7968C3BA3E}"/>
    <cellStyle name="40% - Accent5 12 6" xfId="6033" xr:uid="{59327AC1-FA59-486E-8C12-509C9D518A86}"/>
    <cellStyle name="40% - Accent5 12_Exh G" xfId="3205" xr:uid="{00000000-0005-0000-0000-0000E40E0000}"/>
    <cellStyle name="40% - Accent5 13" xfId="557" xr:uid="{00000000-0005-0000-0000-0000E50E0000}"/>
    <cellStyle name="40% - Accent5 13 2" xfId="558" xr:uid="{00000000-0005-0000-0000-0000E60E0000}"/>
    <cellStyle name="40% - Accent5 13 2 2" xfId="559" xr:uid="{00000000-0005-0000-0000-0000E70E0000}"/>
    <cellStyle name="40% - Accent5 13 2 2 2" xfId="1586" xr:uid="{00000000-0005-0000-0000-0000E80E0000}"/>
    <cellStyle name="40% - Accent5 13 2 2 2 2" xfId="5115" xr:uid="{00000000-0005-0000-0000-0000E90E0000}"/>
    <cellStyle name="40% - Accent5 13 2 2 2 2 2" xfId="8675" xr:uid="{CD7890D3-CBD2-48A9-81E6-7085A8D84BC1}"/>
    <cellStyle name="40% - Accent5 13 2 2 2 3" xfId="6918" xr:uid="{59509552-96AA-4E34-98A6-5C92812A7B07}"/>
    <cellStyle name="40% - Accent5 13 2 2 2_Exh G" xfId="3216" xr:uid="{00000000-0005-0000-0000-0000EA0E0000}"/>
    <cellStyle name="40% - Accent5 13 2 2 3" xfId="4236" xr:uid="{00000000-0005-0000-0000-0000EB0E0000}"/>
    <cellStyle name="40% - Accent5 13 2 2 3 2" xfId="7797" xr:uid="{87F7594F-3B8D-4F2A-86BC-FFE424FDA3E3}"/>
    <cellStyle name="40% - Accent5 13 2 2 4" xfId="6039" xr:uid="{0AB8414B-644C-4481-9C75-BDF0238CBE40}"/>
    <cellStyle name="40% - Accent5 13 2 2_Exh G" xfId="3215" xr:uid="{00000000-0005-0000-0000-0000EC0E0000}"/>
    <cellStyle name="40% - Accent5 13 2 3" xfId="1585" xr:uid="{00000000-0005-0000-0000-0000ED0E0000}"/>
    <cellStyle name="40% - Accent5 13 2 3 2" xfId="5114" xr:uid="{00000000-0005-0000-0000-0000EE0E0000}"/>
    <cellStyle name="40% - Accent5 13 2 3 2 2" xfId="8674" xr:uid="{AA15B1CE-88EB-4FCE-951B-D4E686C2C8EB}"/>
    <cellStyle name="40% - Accent5 13 2 3 3" xfId="6917" xr:uid="{B2BF1626-3313-46E7-9517-58C8A7D4CFAE}"/>
    <cellStyle name="40% - Accent5 13 2 3_Exh G" xfId="3217" xr:uid="{00000000-0005-0000-0000-0000EF0E0000}"/>
    <cellStyle name="40% - Accent5 13 2 4" xfId="4235" xr:uid="{00000000-0005-0000-0000-0000F00E0000}"/>
    <cellStyle name="40% - Accent5 13 2 4 2" xfId="7796" xr:uid="{40D55F9E-CED2-4713-B278-78C51843733A}"/>
    <cellStyle name="40% - Accent5 13 2 5" xfId="6038" xr:uid="{71829318-17B0-4E0F-8420-D422AA88F3E5}"/>
    <cellStyle name="40% - Accent5 13 2_Exh G" xfId="3214" xr:uid="{00000000-0005-0000-0000-0000F10E0000}"/>
    <cellStyle name="40% - Accent5 13 3" xfId="560" xr:uid="{00000000-0005-0000-0000-0000F20E0000}"/>
    <cellStyle name="40% - Accent5 13 3 2" xfId="1587" xr:uid="{00000000-0005-0000-0000-0000F30E0000}"/>
    <cellStyle name="40% - Accent5 13 3 2 2" xfId="5116" xr:uid="{00000000-0005-0000-0000-0000F40E0000}"/>
    <cellStyle name="40% - Accent5 13 3 2 2 2" xfId="8676" xr:uid="{EC6B61DC-F103-488F-8B96-B05712339B96}"/>
    <cellStyle name="40% - Accent5 13 3 2 3" xfId="6919" xr:uid="{A98B90A4-B3E1-4937-BB1D-6D19391F949B}"/>
    <cellStyle name="40% - Accent5 13 3 2_Exh G" xfId="3219" xr:uid="{00000000-0005-0000-0000-0000F50E0000}"/>
    <cellStyle name="40% - Accent5 13 3 3" xfId="4237" xr:uid="{00000000-0005-0000-0000-0000F60E0000}"/>
    <cellStyle name="40% - Accent5 13 3 3 2" xfId="7798" xr:uid="{A29FB82E-771A-4EC5-AF9C-55FEAE57CB18}"/>
    <cellStyle name="40% - Accent5 13 3 4" xfId="6040" xr:uid="{2CCDD85E-0DAE-418F-8564-FFCF5776C505}"/>
    <cellStyle name="40% - Accent5 13 3_Exh G" xfId="3218" xr:uid="{00000000-0005-0000-0000-0000F70E0000}"/>
    <cellStyle name="40% - Accent5 13 4" xfId="1584" xr:uid="{00000000-0005-0000-0000-0000F80E0000}"/>
    <cellStyle name="40% - Accent5 13 4 2" xfId="5113" xr:uid="{00000000-0005-0000-0000-0000F90E0000}"/>
    <cellStyle name="40% - Accent5 13 4 2 2" xfId="8673" xr:uid="{E51BC0C5-79A3-4156-A409-6C184F386054}"/>
    <cellStyle name="40% - Accent5 13 4 3" xfId="6916" xr:uid="{CA7044D3-835F-41CF-8961-BD6BDFF7B9C5}"/>
    <cellStyle name="40% - Accent5 13 4_Exh G" xfId="3220" xr:uid="{00000000-0005-0000-0000-0000FA0E0000}"/>
    <cellStyle name="40% - Accent5 13 5" xfId="4234" xr:uid="{00000000-0005-0000-0000-0000FB0E0000}"/>
    <cellStyle name="40% - Accent5 13 5 2" xfId="7795" xr:uid="{D8F11810-2789-43CE-9864-EF2B441BE92A}"/>
    <cellStyle name="40% - Accent5 13 6" xfId="6037" xr:uid="{0DA42294-21AC-4C89-9E0F-565BEA5C418F}"/>
    <cellStyle name="40% - Accent5 13_Exh G" xfId="3213" xr:uid="{00000000-0005-0000-0000-0000FC0E0000}"/>
    <cellStyle name="40% - Accent5 14" xfId="561" xr:uid="{00000000-0005-0000-0000-0000FD0E0000}"/>
    <cellStyle name="40% - Accent5 14 2" xfId="562" xr:uid="{00000000-0005-0000-0000-0000FE0E0000}"/>
    <cellStyle name="40% - Accent5 14 2 2" xfId="1589" xr:uid="{00000000-0005-0000-0000-0000FF0E0000}"/>
    <cellStyle name="40% - Accent5 14 2 2 2" xfId="5118" xr:uid="{00000000-0005-0000-0000-0000000F0000}"/>
    <cellStyle name="40% - Accent5 14 2 2 2 2" xfId="8678" xr:uid="{3F4B4843-E3D4-41C5-B398-19EEE015E610}"/>
    <cellStyle name="40% - Accent5 14 2 2 3" xfId="6921" xr:uid="{DFD8DDD0-B804-4AA9-A561-AF9DC9CA112C}"/>
    <cellStyle name="40% - Accent5 14 2 2_Exh G" xfId="3223" xr:uid="{00000000-0005-0000-0000-0000010F0000}"/>
    <cellStyle name="40% - Accent5 14 2 3" xfId="4239" xr:uid="{00000000-0005-0000-0000-0000020F0000}"/>
    <cellStyle name="40% - Accent5 14 2 3 2" xfId="7800" xr:uid="{46B2E9DF-9A2F-43D4-8E5F-FC6EF4AC4126}"/>
    <cellStyle name="40% - Accent5 14 2 4" xfId="6042" xr:uid="{90D1A42A-2223-49B9-B694-8FE1F59BE39A}"/>
    <cellStyle name="40% - Accent5 14 2_Exh G" xfId="3222" xr:uid="{00000000-0005-0000-0000-0000030F0000}"/>
    <cellStyle name="40% - Accent5 14 3" xfId="1588" xr:uid="{00000000-0005-0000-0000-0000040F0000}"/>
    <cellStyle name="40% - Accent5 14 3 2" xfId="5117" xr:uid="{00000000-0005-0000-0000-0000050F0000}"/>
    <cellStyle name="40% - Accent5 14 3 2 2" xfId="8677" xr:uid="{571A93B4-D509-492F-8E1D-0C4ACCFE0FB7}"/>
    <cellStyle name="40% - Accent5 14 3 3" xfId="6920" xr:uid="{67EC4053-C98F-43BC-89A2-5738F103F26C}"/>
    <cellStyle name="40% - Accent5 14 3_Exh G" xfId="3224" xr:uid="{00000000-0005-0000-0000-0000060F0000}"/>
    <cellStyle name="40% - Accent5 14 4" xfId="4238" xr:uid="{00000000-0005-0000-0000-0000070F0000}"/>
    <cellStyle name="40% - Accent5 14 4 2" xfId="7799" xr:uid="{DACC4DB8-AED5-4C69-A205-259B7A8F4A78}"/>
    <cellStyle name="40% - Accent5 14 5" xfId="6041" xr:uid="{3F7C307E-A1ED-4523-A07E-7D0CEA068698}"/>
    <cellStyle name="40% - Accent5 14_Exh G" xfId="3221" xr:uid="{00000000-0005-0000-0000-0000080F0000}"/>
    <cellStyle name="40% - Accent5 15" xfId="563" xr:uid="{00000000-0005-0000-0000-0000090F0000}"/>
    <cellStyle name="40% - Accent5 15 2" xfId="1590" xr:uid="{00000000-0005-0000-0000-00000A0F0000}"/>
    <cellStyle name="40% - Accent5 15 2 2" xfId="5119" xr:uid="{00000000-0005-0000-0000-00000B0F0000}"/>
    <cellStyle name="40% - Accent5 15 2 2 2" xfId="8679" xr:uid="{BCAF08B9-D0C1-466D-A67F-8C50930989D1}"/>
    <cellStyle name="40% - Accent5 15 2 3" xfId="6922" xr:uid="{EC51ADA0-BB6C-4379-A044-4DCECEEDC199}"/>
    <cellStyle name="40% - Accent5 15 2_Exh G" xfId="3226" xr:uid="{00000000-0005-0000-0000-00000C0F0000}"/>
    <cellStyle name="40% - Accent5 15 3" xfId="4240" xr:uid="{00000000-0005-0000-0000-00000D0F0000}"/>
    <cellStyle name="40% - Accent5 15 3 2" xfId="7801" xr:uid="{B41DB290-3BE0-4B1D-9D01-18E6C4A549E0}"/>
    <cellStyle name="40% - Accent5 15 4" xfId="6043" xr:uid="{52DA6CC9-3116-4838-8B22-26605AEB505C}"/>
    <cellStyle name="40% - Accent5 15_Exh G" xfId="3225" xr:uid="{00000000-0005-0000-0000-00000E0F0000}"/>
    <cellStyle name="40% - Accent5 16" xfId="863" xr:uid="{00000000-0005-0000-0000-00000F0F0000}"/>
    <cellStyle name="40% - Accent5 16 2" xfId="1801" xr:uid="{00000000-0005-0000-0000-0000100F0000}"/>
    <cellStyle name="40% - Accent5 16 2 2" xfId="5321" xr:uid="{00000000-0005-0000-0000-0000110F0000}"/>
    <cellStyle name="40% - Accent5 16 2 2 2" xfId="8881" xr:uid="{C3CAB39A-7EB6-4C21-A74C-EE2AC6BAAA3D}"/>
    <cellStyle name="40% - Accent5 16 2 3" xfId="7124" xr:uid="{3B6C19C4-1F61-41D4-8B38-BF7C9A7D3FAD}"/>
    <cellStyle name="40% - Accent5 16 2_Exh G" xfId="3228" xr:uid="{00000000-0005-0000-0000-0000120F0000}"/>
    <cellStyle name="40% - Accent5 16 3" xfId="4442" xr:uid="{00000000-0005-0000-0000-0000130F0000}"/>
    <cellStyle name="40% - Accent5 16 3 2" xfId="8003" xr:uid="{906A9D1B-D7CC-4401-AC2F-3469911FE313}"/>
    <cellStyle name="40% - Accent5 16 4" xfId="6246" xr:uid="{BD15B2E8-92CC-4879-8818-CF9C4E04FF3A}"/>
    <cellStyle name="40% - Accent5 16_Exh G" xfId="3227" xr:uid="{00000000-0005-0000-0000-0000140F0000}"/>
    <cellStyle name="40% - Accent5 2" xfId="564" xr:uid="{00000000-0005-0000-0000-0000150F0000}"/>
    <cellStyle name="40% - Accent5 2 2" xfId="565" xr:uid="{00000000-0005-0000-0000-0000160F0000}"/>
    <cellStyle name="40% - Accent5 2 2 2" xfId="566" xr:uid="{00000000-0005-0000-0000-0000170F0000}"/>
    <cellStyle name="40% - Accent5 2 2 2 2" xfId="1593" xr:uid="{00000000-0005-0000-0000-0000180F0000}"/>
    <cellStyle name="40% - Accent5 2 2 2 2 2" xfId="5122" xr:uid="{00000000-0005-0000-0000-0000190F0000}"/>
    <cellStyle name="40% - Accent5 2 2 2 2 2 2" xfId="8682" xr:uid="{20609E7E-68B9-4F85-9F5F-A6C89EFAEA32}"/>
    <cellStyle name="40% - Accent5 2 2 2 2 3" xfId="6925" xr:uid="{EE1ED726-8542-49B2-A016-CA26968E1641}"/>
    <cellStyle name="40% - Accent5 2 2 2 2_Exh G" xfId="3232" xr:uid="{00000000-0005-0000-0000-00001A0F0000}"/>
    <cellStyle name="40% - Accent5 2 2 2 3" xfId="4243" xr:uid="{00000000-0005-0000-0000-00001B0F0000}"/>
    <cellStyle name="40% - Accent5 2 2 2 3 2" xfId="7804" xr:uid="{9F4B2FDE-CE70-4FC6-A43D-E7AC766EA5AC}"/>
    <cellStyle name="40% - Accent5 2 2 2 4" xfId="6046" xr:uid="{A5221660-FEDB-4043-975F-3D43EFD2413D}"/>
    <cellStyle name="40% - Accent5 2 2 2_Exh G" xfId="3231" xr:uid="{00000000-0005-0000-0000-00001C0F0000}"/>
    <cellStyle name="40% - Accent5 2 2 3" xfId="994" xr:uid="{00000000-0005-0000-0000-00001D0F0000}"/>
    <cellStyle name="40% - Accent5 2 2 3 2" xfId="1909" xr:uid="{00000000-0005-0000-0000-00001E0F0000}"/>
    <cellStyle name="40% - Accent5 2 2 3 2 2" xfId="5426" xr:uid="{00000000-0005-0000-0000-00001F0F0000}"/>
    <cellStyle name="40% - Accent5 2 2 3 2 2 2" xfId="8986" xr:uid="{A625A08A-9424-45A6-B8F3-ADDDDBF389FB}"/>
    <cellStyle name="40% - Accent5 2 2 3 2 3" xfId="7229" xr:uid="{51412F28-5687-40AF-B2D2-4EDFBED5E7E5}"/>
    <cellStyle name="40% - Accent5 2 2 3 2_Exh G" xfId="3234" xr:uid="{00000000-0005-0000-0000-0000200F0000}"/>
    <cellStyle name="40% - Accent5 2 2 3 3" xfId="4547" xr:uid="{00000000-0005-0000-0000-0000210F0000}"/>
    <cellStyle name="40% - Accent5 2 2 3 3 2" xfId="8108" xr:uid="{2A1D25BF-7B8B-4619-923E-5D5ACA80906B}"/>
    <cellStyle name="40% - Accent5 2 2 3 4" xfId="6351" xr:uid="{AEBD0282-E28A-4162-9B7C-3DA2A9E53D9F}"/>
    <cellStyle name="40% - Accent5 2 2 3_Exh G" xfId="3233" xr:uid="{00000000-0005-0000-0000-0000220F0000}"/>
    <cellStyle name="40% - Accent5 2 2 4" xfId="1592" xr:uid="{00000000-0005-0000-0000-0000230F0000}"/>
    <cellStyle name="40% - Accent5 2 2 4 2" xfId="5121" xr:uid="{00000000-0005-0000-0000-0000240F0000}"/>
    <cellStyle name="40% - Accent5 2 2 4 2 2" xfId="8681" xr:uid="{2B9C83A8-0567-45B3-9B93-057B7EFE70CC}"/>
    <cellStyle name="40% - Accent5 2 2 4 3" xfId="6924" xr:uid="{FC944922-888C-441E-BEB0-58CBEBEF5EBB}"/>
    <cellStyle name="40% - Accent5 2 2 4_Exh G" xfId="3235" xr:uid="{00000000-0005-0000-0000-0000250F0000}"/>
    <cellStyle name="40% - Accent5 2 2 5" xfId="4242" xr:uid="{00000000-0005-0000-0000-0000260F0000}"/>
    <cellStyle name="40% - Accent5 2 2 5 2" xfId="7803" xr:uid="{6E96DD37-7A8D-4598-BDB0-AC9C7942E4D8}"/>
    <cellStyle name="40% - Accent5 2 2 6" xfId="6045" xr:uid="{C035CB49-DF59-4AC5-ADA2-C5E70D7E262A}"/>
    <cellStyle name="40% - Accent5 2 2_Exh G" xfId="3230" xr:uid="{00000000-0005-0000-0000-0000270F0000}"/>
    <cellStyle name="40% - Accent5 2 3" xfId="567" xr:uid="{00000000-0005-0000-0000-0000280F0000}"/>
    <cellStyle name="40% - Accent5 2 3 2" xfId="1594" xr:uid="{00000000-0005-0000-0000-0000290F0000}"/>
    <cellStyle name="40% - Accent5 2 3 2 2" xfId="5123" xr:uid="{00000000-0005-0000-0000-00002A0F0000}"/>
    <cellStyle name="40% - Accent5 2 3 2 2 2" xfId="8683" xr:uid="{B5F2309C-FBBE-4954-A8FD-E0B730FCFD8B}"/>
    <cellStyle name="40% - Accent5 2 3 2 3" xfId="6926" xr:uid="{D9EB95D3-5E35-4E1D-B608-1B71DD65FFCB}"/>
    <cellStyle name="40% - Accent5 2 3 2_Exh G" xfId="3237" xr:uid="{00000000-0005-0000-0000-00002B0F0000}"/>
    <cellStyle name="40% - Accent5 2 3 3" xfId="4244" xr:uid="{00000000-0005-0000-0000-00002C0F0000}"/>
    <cellStyle name="40% - Accent5 2 3 3 2" xfId="7805" xr:uid="{3E9B7CDE-A117-4C26-8D01-40C67F0C69BE}"/>
    <cellStyle name="40% - Accent5 2 3 4" xfId="6047" xr:uid="{E9776462-2422-493B-8B7F-FFB9D7AE45C9}"/>
    <cellStyle name="40% - Accent5 2 3_Exh G" xfId="3236" xr:uid="{00000000-0005-0000-0000-00002D0F0000}"/>
    <cellStyle name="40% - Accent5 2 4" xfId="993" xr:uid="{00000000-0005-0000-0000-00002E0F0000}"/>
    <cellStyle name="40% - Accent5 2 4 2" xfId="1908" xr:uid="{00000000-0005-0000-0000-00002F0F0000}"/>
    <cellStyle name="40% - Accent5 2 4 2 2" xfId="5425" xr:uid="{00000000-0005-0000-0000-0000300F0000}"/>
    <cellStyle name="40% - Accent5 2 4 2 2 2" xfId="8985" xr:uid="{61B30643-8150-41E5-8F44-BF56C5829C29}"/>
    <cellStyle name="40% - Accent5 2 4 2 3" xfId="7228" xr:uid="{4BAD7D84-9040-4452-B13D-13E70A6E3CF9}"/>
    <cellStyle name="40% - Accent5 2 4 2_Exh G" xfId="3239" xr:uid="{00000000-0005-0000-0000-0000310F0000}"/>
    <cellStyle name="40% - Accent5 2 4 3" xfId="4546" xr:uid="{00000000-0005-0000-0000-0000320F0000}"/>
    <cellStyle name="40% - Accent5 2 4 3 2" xfId="8107" xr:uid="{92A37E59-D914-4603-A17B-BAAB92762617}"/>
    <cellStyle name="40% - Accent5 2 4 4" xfId="6350" xr:uid="{E9206B65-D84F-48C7-A77A-6F70C2FB2AD3}"/>
    <cellStyle name="40% - Accent5 2 4_Exh G" xfId="3238" xr:uid="{00000000-0005-0000-0000-0000330F0000}"/>
    <cellStyle name="40% - Accent5 2 5" xfId="1591" xr:uid="{00000000-0005-0000-0000-0000340F0000}"/>
    <cellStyle name="40% - Accent5 2 5 2" xfId="5120" xr:uid="{00000000-0005-0000-0000-0000350F0000}"/>
    <cellStyle name="40% - Accent5 2 5 2 2" xfId="8680" xr:uid="{C025F846-2122-4AC8-BEF5-D3DCCEF281F7}"/>
    <cellStyle name="40% - Accent5 2 5 3" xfId="6923" xr:uid="{3B73340E-6FBF-4AC3-A520-63CAB1DD28E9}"/>
    <cellStyle name="40% - Accent5 2 5_Exh G" xfId="3240" xr:uid="{00000000-0005-0000-0000-0000360F0000}"/>
    <cellStyle name="40% - Accent5 2 6" xfId="4241" xr:uid="{00000000-0005-0000-0000-0000370F0000}"/>
    <cellStyle name="40% - Accent5 2 6 2" xfId="7802" xr:uid="{5D040018-A6D1-4DA3-9223-AC7D9EBAB521}"/>
    <cellStyle name="40% - Accent5 2 7" xfId="6044" xr:uid="{CE9F6B21-6592-46BA-A2AC-05890723E068}"/>
    <cellStyle name="40% - Accent5 2_Exh G" xfId="3229" xr:uid="{00000000-0005-0000-0000-0000380F0000}"/>
    <cellStyle name="40% - Accent5 3" xfId="568" xr:uid="{00000000-0005-0000-0000-0000390F0000}"/>
    <cellStyle name="40% - Accent5 3 2" xfId="569" xr:uid="{00000000-0005-0000-0000-00003A0F0000}"/>
    <cellStyle name="40% - Accent5 3 2 2" xfId="570" xr:uid="{00000000-0005-0000-0000-00003B0F0000}"/>
    <cellStyle name="40% - Accent5 3 2 2 2" xfId="1597" xr:uid="{00000000-0005-0000-0000-00003C0F0000}"/>
    <cellStyle name="40% - Accent5 3 2 2 2 2" xfId="5126" xr:uid="{00000000-0005-0000-0000-00003D0F0000}"/>
    <cellStyle name="40% - Accent5 3 2 2 2 2 2" xfId="8686" xr:uid="{97CDBE82-50C1-45FC-A8A7-7A96C059E360}"/>
    <cellStyle name="40% - Accent5 3 2 2 2 3" xfId="6929" xr:uid="{4233B3ED-4182-44BB-8B25-2415272704A4}"/>
    <cellStyle name="40% - Accent5 3 2 2 2_Exh G" xfId="3244" xr:uid="{00000000-0005-0000-0000-00003E0F0000}"/>
    <cellStyle name="40% - Accent5 3 2 2 3" xfId="4247" xr:uid="{00000000-0005-0000-0000-00003F0F0000}"/>
    <cellStyle name="40% - Accent5 3 2 2 3 2" xfId="7808" xr:uid="{9EB551EF-A98B-4A35-B422-3766813BD427}"/>
    <cellStyle name="40% - Accent5 3 2 2 4" xfId="6050" xr:uid="{E39F878F-AC74-4DAD-A548-8775E6266491}"/>
    <cellStyle name="40% - Accent5 3 2 2_Exh G" xfId="3243" xr:uid="{00000000-0005-0000-0000-0000400F0000}"/>
    <cellStyle name="40% - Accent5 3 2 3" xfId="996" xr:uid="{00000000-0005-0000-0000-0000410F0000}"/>
    <cellStyle name="40% - Accent5 3 2 3 2" xfId="1911" xr:uid="{00000000-0005-0000-0000-0000420F0000}"/>
    <cellStyle name="40% - Accent5 3 2 3 2 2" xfId="5428" xr:uid="{00000000-0005-0000-0000-0000430F0000}"/>
    <cellStyle name="40% - Accent5 3 2 3 2 2 2" xfId="8988" xr:uid="{C156EF1D-C917-46AD-9B25-A5833BFFAA60}"/>
    <cellStyle name="40% - Accent5 3 2 3 2 3" xfId="7231" xr:uid="{0A2E9F1B-321A-40BB-80FA-15D789B9AB35}"/>
    <cellStyle name="40% - Accent5 3 2 3 2_Exh G" xfId="3246" xr:uid="{00000000-0005-0000-0000-0000440F0000}"/>
    <cellStyle name="40% - Accent5 3 2 3 3" xfId="4549" xr:uid="{00000000-0005-0000-0000-0000450F0000}"/>
    <cellStyle name="40% - Accent5 3 2 3 3 2" xfId="8110" xr:uid="{792248E8-325A-407E-B9A7-A9CFBD0E1BD1}"/>
    <cellStyle name="40% - Accent5 3 2 3 4" xfId="6353" xr:uid="{2FA6795E-7410-42A7-BB60-3712BFACC293}"/>
    <cellStyle name="40% - Accent5 3 2 3_Exh G" xfId="3245" xr:uid="{00000000-0005-0000-0000-0000460F0000}"/>
    <cellStyle name="40% - Accent5 3 2 4" xfId="1596" xr:uid="{00000000-0005-0000-0000-0000470F0000}"/>
    <cellStyle name="40% - Accent5 3 2 4 2" xfId="5125" xr:uid="{00000000-0005-0000-0000-0000480F0000}"/>
    <cellStyle name="40% - Accent5 3 2 4 2 2" xfId="8685" xr:uid="{D9893AB8-D302-4F20-A462-0975C029C98D}"/>
    <cellStyle name="40% - Accent5 3 2 4 3" xfId="6928" xr:uid="{A66AFF6C-C04B-4726-A152-C9DFB142FAB5}"/>
    <cellStyle name="40% - Accent5 3 2 4_Exh G" xfId="3247" xr:uid="{00000000-0005-0000-0000-0000490F0000}"/>
    <cellStyle name="40% - Accent5 3 2 5" xfId="4246" xr:uid="{00000000-0005-0000-0000-00004A0F0000}"/>
    <cellStyle name="40% - Accent5 3 2 5 2" xfId="7807" xr:uid="{FBBD21A1-1C58-4CE1-B63B-41DB154201D2}"/>
    <cellStyle name="40% - Accent5 3 2 6" xfId="6049" xr:uid="{64A64E71-B4A4-4F1A-A627-02BD4CBE646B}"/>
    <cellStyle name="40% - Accent5 3 2_Exh G" xfId="3242" xr:uid="{00000000-0005-0000-0000-00004B0F0000}"/>
    <cellStyle name="40% - Accent5 3 3" xfId="571" xr:uid="{00000000-0005-0000-0000-00004C0F0000}"/>
    <cellStyle name="40% - Accent5 3 3 2" xfId="1598" xr:uid="{00000000-0005-0000-0000-00004D0F0000}"/>
    <cellStyle name="40% - Accent5 3 3 2 2" xfId="5127" xr:uid="{00000000-0005-0000-0000-00004E0F0000}"/>
    <cellStyle name="40% - Accent5 3 3 2 2 2" xfId="8687" xr:uid="{11645EA7-8D92-4663-96F7-E34EB7471B85}"/>
    <cellStyle name="40% - Accent5 3 3 2 3" xfId="6930" xr:uid="{762E42E8-1E67-4507-BFD1-7FDEA5476C35}"/>
    <cellStyle name="40% - Accent5 3 3 2_Exh G" xfId="3249" xr:uid="{00000000-0005-0000-0000-00004F0F0000}"/>
    <cellStyle name="40% - Accent5 3 3 3" xfId="4248" xr:uid="{00000000-0005-0000-0000-0000500F0000}"/>
    <cellStyle name="40% - Accent5 3 3 3 2" xfId="7809" xr:uid="{C21A558D-647A-4678-A4C6-85FE90D4508B}"/>
    <cellStyle name="40% - Accent5 3 3 4" xfId="6051" xr:uid="{D8E251B0-C046-450C-98BA-74E3B9E31419}"/>
    <cellStyle name="40% - Accent5 3 3_Exh G" xfId="3248" xr:uid="{00000000-0005-0000-0000-0000510F0000}"/>
    <cellStyle name="40% - Accent5 3 4" xfId="995" xr:uid="{00000000-0005-0000-0000-0000520F0000}"/>
    <cellStyle name="40% - Accent5 3 4 2" xfId="1910" xr:uid="{00000000-0005-0000-0000-0000530F0000}"/>
    <cellStyle name="40% - Accent5 3 4 2 2" xfId="5427" xr:uid="{00000000-0005-0000-0000-0000540F0000}"/>
    <cellStyle name="40% - Accent5 3 4 2 2 2" xfId="8987" xr:uid="{BECC51B1-0ED0-45B6-847E-95C7D01939AB}"/>
    <cellStyle name="40% - Accent5 3 4 2 3" xfId="7230" xr:uid="{85F6C11E-AEF3-4748-A635-9C98F5129F9C}"/>
    <cellStyle name="40% - Accent5 3 4 2_Exh G" xfId="3251" xr:uid="{00000000-0005-0000-0000-0000550F0000}"/>
    <cellStyle name="40% - Accent5 3 4 3" xfId="4548" xr:uid="{00000000-0005-0000-0000-0000560F0000}"/>
    <cellStyle name="40% - Accent5 3 4 3 2" xfId="8109" xr:uid="{77039499-8CEE-4642-96CF-4BAAB77388D5}"/>
    <cellStyle name="40% - Accent5 3 4 4" xfId="6352" xr:uid="{C474F478-BC17-4C6F-98D9-D57C1CE9AB85}"/>
    <cellStyle name="40% - Accent5 3 4_Exh G" xfId="3250" xr:uid="{00000000-0005-0000-0000-0000570F0000}"/>
    <cellStyle name="40% - Accent5 3 5" xfId="1595" xr:uid="{00000000-0005-0000-0000-0000580F0000}"/>
    <cellStyle name="40% - Accent5 3 5 2" xfId="5124" xr:uid="{00000000-0005-0000-0000-0000590F0000}"/>
    <cellStyle name="40% - Accent5 3 5 2 2" xfId="8684" xr:uid="{521E70BB-9A80-40BA-9FEC-33F55EEFE4E0}"/>
    <cellStyle name="40% - Accent5 3 5 3" xfId="6927" xr:uid="{CC4960E9-BAE5-4FA1-AF87-077A05741FE7}"/>
    <cellStyle name="40% - Accent5 3 5_Exh G" xfId="3252" xr:uid="{00000000-0005-0000-0000-00005A0F0000}"/>
    <cellStyle name="40% - Accent5 3 6" xfId="4245" xr:uid="{00000000-0005-0000-0000-00005B0F0000}"/>
    <cellStyle name="40% - Accent5 3 6 2" xfId="7806" xr:uid="{DBEF8817-70C6-4F77-9C4D-C5E95A8507C0}"/>
    <cellStyle name="40% - Accent5 3 7" xfId="6048" xr:uid="{CED97764-CC2D-4FAC-AA37-F20D9C33FFBB}"/>
    <cellStyle name="40% - Accent5 3_Exh G" xfId="3241" xr:uid="{00000000-0005-0000-0000-00005C0F0000}"/>
    <cellStyle name="40% - Accent5 4" xfId="572" xr:uid="{00000000-0005-0000-0000-00005D0F0000}"/>
    <cellStyle name="40% - Accent5 4 2" xfId="573" xr:uid="{00000000-0005-0000-0000-00005E0F0000}"/>
    <cellStyle name="40% - Accent5 4 2 2" xfId="574" xr:uid="{00000000-0005-0000-0000-00005F0F0000}"/>
    <cellStyle name="40% - Accent5 4 2 2 2" xfId="1601" xr:uid="{00000000-0005-0000-0000-0000600F0000}"/>
    <cellStyle name="40% - Accent5 4 2 2 2 2" xfId="5130" xr:uid="{00000000-0005-0000-0000-0000610F0000}"/>
    <cellStyle name="40% - Accent5 4 2 2 2 2 2" xfId="8690" xr:uid="{E40A5A98-2F1F-46F2-925B-17283049D668}"/>
    <cellStyle name="40% - Accent5 4 2 2 2 3" xfId="6933" xr:uid="{AC81ABE1-913A-4354-B736-410969280DE9}"/>
    <cellStyle name="40% - Accent5 4 2 2 2_Exh G" xfId="3256" xr:uid="{00000000-0005-0000-0000-0000620F0000}"/>
    <cellStyle name="40% - Accent5 4 2 2 3" xfId="4251" xr:uid="{00000000-0005-0000-0000-0000630F0000}"/>
    <cellStyle name="40% - Accent5 4 2 2 3 2" xfId="7812" xr:uid="{85C6755A-2CD8-4F2B-84A0-97DC0AEDB6A0}"/>
    <cellStyle name="40% - Accent5 4 2 2 4" xfId="6054" xr:uid="{025B9529-CB9C-4EED-B4AE-B3D22C5B7F3C}"/>
    <cellStyle name="40% - Accent5 4 2 2_Exh G" xfId="3255" xr:uid="{00000000-0005-0000-0000-0000640F0000}"/>
    <cellStyle name="40% - Accent5 4 2 3" xfId="998" xr:uid="{00000000-0005-0000-0000-0000650F0000}"/>
    <cellStyle name="40% - Accent5 4 2 3 2" xfId="1913" xr:uid="{00000000-0005-0000-0000-0000660F0000}"/>
    <cellStyle name="40% - Accent5 4 2 3 2 2" xfId="5430" xr:uid="{00000000-0005-0000-0000-0000670F0000}"/>
    <cellStyle name="40% - Accent5 4 2 3 2 2 2" xfId="8990" xr:uid="{748616DE-410A-47D8-8C08-65E346817618}"/>
    <cellStyle name="40% - Accent5 4 2 3 2 3" xfId="7233" xr:uid="{8C37E4ED-AE5D-42FD-821F-0F48D8830F7D}"/>
    <cellStyle name="40% - Accent5 4 2 3 2_Exh G" xfId="3258" xr:uid="{00000000-0005-0000-0000-0000680F0000}"/>
    <cellStyle name="40% - Accent5 4 2 3 3" xfId="4551" xr:uid="{00000000-0005-0000-0000-0000690F0000}"/>
    <cellStyle name="40% - Accent5 4 2 3 3 2" xfId="8112" xr:uid="{A3E50FEF-1231-4463-8761-6AE63BFA4793}"/>
    <cellStyle name="40% - Accent5 4 2 3 4" xfId="6355" xr:uid="{072F9D94-27FE-4774-A82F-F063002BE655}"/>
    <cellStyle name="40% - Accent5 4 2 3_Exh G" xfId="3257" xr:uid="{00000000-0005-0000-0000-00006A0F0000}"/>
    <cellStyle name="40% - Accent5 4 2 4" xfId="1600" xr:uid="{00000000-0005-0000-0000-00006B0F0000}"/>
    <cellStyle name="40% - Accent5 4 2 4 2" xfId="5129" xr:uid="{00000000-0005-0000-0000-00006C0F0000}"/>
    <cellStyle name="40% - Accent5 4 2 4 2 2" xfId="8689" xr:uid="{57861610-0C64-4E90-9403-1395DC430442}"/>
    <cellStyle name="40% - Accent5 4 2 4 3" xfId="6932" xr:uid="{52E2AA11-932F-4F96-9D64-4DA5C0875A56}"/>
    <cellStyle name="40% - Accent5 4 2 4_Exh G" xfId="3259" xr:uid="{00000000-0005-0000-0000-00006D0F0000}"/>
    <cellStyle name="40% - Accent5 4 2 5" xfId="4250" xr:uid="{00000000-0005-0000-0000-00006E0F0000}"/>
    <cellStyle name="40% - Accent5 4 2 5 2" xfId="7811" xr:uid="{6E2BC8B3-3A0C-4DB7-BDF2-C7159C84424A}"/>
    <cellStyle name="40% - Accent5 4 2 6" xfId="6053" xr:uid="{AC358EFD-0A9D-4E27-9792-3709625E828B}"/>
    <cellStyle name="40% - Accent5 4 2_Exh G" xfId="3254" xr:uid="{00000000-0005-0000-0000-00006F0F0000}"/>
    <cellStyle name="40% - Accent5 4 3" xfId="575" xr:uid="{00000000-0005-0000-0000-0000700F0000}"/>
    <cellStyle name="40% - Accent5 4 3 2" xfId="1602" xr:uid="{00000000-0005-0000-0000-0000710F0000}"/>
    <cellStyle name="40% - Accent5 4 3 2 2" xfId="5131" xr:uid="{00000000-0005-0000-0000-0000720F0000}"/>
    <cellStyle name="40% - Accent5 4 3 2 2 2" xfId="8691" xr:uid="{7421F5AD-E16F-4D03-AE27-B05E3A520379}"/>
    <cellStyle name="40% - Accent5 4 3 2 3" xfId="6934" xr:uid="{D1AA293B-8890-457B-B833-038B9B9337C9}"/>
    <cellStyle name="40% - Accent5 4 3 2_Exh G" xfId="3261" xr:uid="{00000000-0005-0000-0000-0000730F0000}"/>
    <cellStyle name="40% - Accent5 4 3 3" xfId="4252" xr:uid="{00000000-0005-0000-0000-0000740F0000}"/>
    <cellStyle name="40% - Accent5 4 3 3 2" xfId="7813" xr:uid="{72F69553-4578-46CD-9542-0A23A81E2039}"/>
    <cellStyle name="40% - Accent5 4 3 4" xfId="6055" xr:uid="{92A93840-8A86-4A99-B98A-7BFEEE1D6436}"/>
    <cellStyle name="40% - Accent5 4 3_Exh G" xfId="3260" xr:uid="{00000000-0005-0000-0000-0000750F0000}"/>
    <cellStyle name="40% - Accent5 4 4" xfId="997" xr:uid="{00000000-0005-0000-0000-0000760F0000}"/>
    <cellStyle name="40% - Accent5 4 4 2" xfId="1912" xr:uid="{00000000-0005-0000-0000-0000770F0000}"/>
    <cellStyle name="40% - Accent5 4 4 2 2" xfId="5429" xr:uid="{00000000-0005-0000-0000-0000780F0000}"/>
    <cellStyle name="40% - Accent5 4 4 2 2 2" xfId="8989" xr:uid="{92CBFEC2-802D-481B-A5D6-EA8EE717C586}"/>
    <cellStyle name="40% - Accent5 4 4 2 3" xfId="7232" xr:uid="{D90DF661-4A03-4ADB-A2F1-575EC39F52B1}"/>
    <cellStyle name="40% - Accent5 4 4 2_Exh G" xfId="3263" xr:uid="{00000000-0005-0000-0000-0000790F0000}"/>
    <cellStyle name="40% - Accent5 4 4 3" xfId="4550" xr:uid="{00000000-0005-0000-0000-00007A0F0000}"/>
    <cellStyle name="40% - Accent5 4 4 3 2" xfId="8111" xr:uid="{534F9B2F-DB19-4194-A16F-1FBDDCF90256}"/>
    <cellStyle name="40% - Accent5 4 4 4" xfId="6354" xr:uid="{AE603779-6EED-427D-8C3B-3F0AC665E85F}"/>
    <cellStyle name="40% - Accent5 4 4_Exh G" xfId="3262" xr:uid="{00000000-0005-0000-0000-00007B0F0000}"/>
    <cellStyle name="40% - Accent5 4 5" xfId="1599" xr:uid="{00000000-0005-0000-0000-00007C0F0000}"/>
    <cellStyle name="40% - Accent5 4 5 2" xfId="5128" xr:uid="{00000000-0005-0000-0000-00007D0F0000}"/>
    <cellStyle name="40% - Accent5 4 5 2 2" xfId="8688" xr:uid="{4EE57DDF-E4CF-4ED8-A911-47BE4EE2E5E3}"/>
    <cellStyle name="40% - Accent5 4 5 3" xfId="6931" xr:uid="{2FEAD08C-67F6-4230-B714-D5708D1ECE88}"/>
    <cellStyle name="40% - Accent5 4 5_Exh G" xfId="3264" xr:uid="{00000000-0005-0000-0000-00007E0F0000}"/>
    <cellStyle name="40% - Accent5 4 6" xfId="4249" xr:uid="{00000000-0005-0000-0000-00007F0F0000}"/>
    <cellStyle name="40% - Accent5 4 6 2" xfId="7810" xr:uid="{5744D4E9-1C0E-47C8-8164-20FC4A82199B}"/>
    <cellStyle name="40% - Accent5 4 7" xfId="6052" xr:uid="{FD21CDB1-A5FB-4826-B856-B09CC0CF7D9A}"/>
    <cellStyle name="40% - Accent5 4_Exh G" xfId="3253" xr:uid="{00000000-0005-0000-0000-0000800F0000}"/>
    <cellStyle name="40% - Accent5 5" xfId="576" xr:uid="{00000000-0005-0000-0000-0000810F0000}"/>
    <cellStyle name="40% - Accent5 5 2" xfId="577" xr:uid="{00000000-0005-0000-0000-0000820F0000}"/>
    <cellStyle name="40% - Accent5 5 2 2" xfId="578" xr:uid="{00000000-0005-0000-0000-0000830F0000}"/>
    <cellStyle name="40% - Accent5 5 2 2 2" xfId="1605" xr:uid="{00000000-0005-0000-0000-0000840F0000}"/>
    <cellStyle name="40% - Accent5 5 2 2 2 2" xfId="5134" xr:uid="{00000000-0005-0000-0000-0000850F0000}"/>
    <cellStyle name="40% - Accent5 5 2 2 2 2 2" xfId="8694" xr:uid="{FC6ED121-21B2-4C9B-BE41-6C41C131EFF2}"/>
    <cellStyle name="40% - Accent5 5 2 2 2 3" xfId="6937" xr:uid="{406D6CA1-C77A-40E4-87A3-149BC55B6D92}"/>
    <cellStyle name="40% - Accent5 5 2 2 2_Exh G" xfId="3268" xr:uid="{00000000-0005-0000-0000-0000860F0000}"/>
    <cellStyle name="40% - Accent5 5 2 2 3" xfId="4255" xr:uid="{00000000-0005-0000-0000-0000870F0000}"/>
    <cellStyle name="40% - Accent5 5 2 2 3 2" xfId="7816" xr:uid="{57254501-7961-4821-8C10-F0C26BAF680D}"/>
    <cellStyle name="40% - Accent5 5 2 2 4" xfId="6058" xr:uid="{4BE0D077-BAAB-4952-86C3-097DF1E16357}"/>
    <cellStyle name="40% - Accent5 5 2 2_Exh G" xfId="3267" xr:uid="{00000000-0005-0000-0000-0000880F0000}"/>
    <cellStyle name="40% - Accent5 5 2 3" xfId="1604" xr:uid="{00000000-0005-0000-0000-0000890F0000}"/>
    <cellStyle name="40% - Accent5 5 2 3 2" xfId="5133" xr:uid="{00000000-0005-0000-0000-00008A0F0000}"/>
    <cellStyle name="40% - Accent5 5 2 3 2 2" xfId="8693" xr:uid="{20C3915E-4A55-4EE7-A563-774544861F49}"/>
    <cellStyle name="40% - Accent5 5 2 3 3" xfId="6936" xr:uid="{94FA47CE-F7D1-4CA6-8264-7A01C012166C}"/>
    <cellStyle name="40% - Accent5 5 2 3_Exh G" xfId="3269" xr:uid="{00000000-0005-0000-0000-00008B0F0000}"/>
    <cellStyle name="40% - Accent5 5 2 4" xfId="4254" xr:uid="{00000000-0005-0000-0000-00008C0F0000}"/>
    <cellStyle name="40% - Accent5 5 2 4 2" xfId="7815" xr:uid="{ACDA97CB-EA62-43F1-ABB2-FFABBA880580}"/>
    <cellStyle name="40% - Accent5 5 2 5" xfId="6057" xr:uid="{DF15E9C2-8026-4454-BC21-FA3979188B8B}"/>
    <cellStyle name="40% - Accent5 5 2_Exh G" xfId="3266" xr:uid="{00000000-0005-0000-0000-00008D0F0000}"/>
    <cellStyle name="40% - Accent5 5 3" xfId="579" xr:uid="{00000000-0005-0000-0000-00008E0F0000}"/>
    <cellStyle name="40% - Accent5 5 3 2" xfId="1606" xr:uid="{00000000-0005-0000-0000-00008F0F0000}"/>
    <cellStyle name="40% - Accent5 5 3 2 2" xfId="5135" xr:uid="{00000000-0005-0000-0000-0000900F0000}"/>
    <cellStyle name="40% - Accent5 5 3 2 2 2" xfId="8695" xr:uid="{FFD692D9-9B5A-473B-895C-86919517D62C}"/>
    <cellStyle name="40% - Accent5 5 3 2 3" xfId="6938" xr:uid="{FD7A21F2-4079-4918-8223-DEB73A526AE4}"/>
    <cellStyle name="40% - Accent5 5 3 2_Exh G" xfId="3271" xr:uid="{00000000-0005-0000-0000-0000910F0000}"/>
    <cellStyle name="40% - Accent5 5 3 3" xfId="4256" xr:uid="{00000000-0005-0000-0000-0000920F0000}"/>
    <cellStyle name="40% - Accent5 5 3 3 2" xfId="7817" xr:uid="{48E51355-7FAD-4B7B-BFD8-A525F555547E}"/>
    <cellStyle name="40% - Accent5 5 3 4" xfId="6059" xr:uid="{9CBC3291-CE76-4E6E-94D9-562434D2324E}"/>
    <cellStyle name="40% - Accent5 5 3_Exh G" xfId="3270" xr:uid="{00000000-0005-0000-0000-0000930F0000}"/>
    <cellStyle name="40% - Accent5 5 4" xfId="999" xr:uid="{00000000-0005-0000-0000-0000940F0000}"/>
    <cellStyle name="40% - Accent5 5 5" xfId="1603" xr:uid="{00000000-0005-0000-0000-0000950F0000}"/>
    <cellStyle name="40% - Accent5 5 5 2" xfId="5132" xr:uid="{00000000-0005-0000-0000-0000960F0000}"/>
    <cellStyle name="40% - Accent5 5 5 2 2" xfId="8692" xr:uid="{E1DE2073-EC3D-4D2A-AB1F-0F984660310D}"/>
    <cellStyle name="40% - Accent5 5 5 3" xfId="6935" xr:uid="{4FB50122-9EEA-4C05-9957-AE11138714DE}"/>
    <cellStyle name="40% - Accent5 5 5_Exh G" xfId="3272" xr:uid="{00000000-0005-0000-0000-0000970F0000}"/>
    <cellStyle name="40% - Accent5 5 6" xfId="4253" xr:uid="{00000000-0005-0000-0000-0000980F0000}"/>
    <cellStyle name="40% - Accent5 5 6 2" xfId="7814" xr:uid="{48A34670-6237-4ED3-A1AE-B1938701B36E}"/>
    <cellStyle name="40% - Accent5 5 7" xfId="6056" xr:uid="{9D1B12CF-3520-4CF6-BFE5-5D6FEFEF43DA}"/>
    <cellStyle name="40% - Accent5 5_Exh G" xfId="3265" xr:uid="{00000000-0005-0000-0000-0000990F0000}"/>
    <cellStyle name="40% - Accent5 6" xfId="580" xr:uid="{00000000-0005-0000-0000-00009A0F0000}"/>
    <cellStyle name="40% - Accent5 6 2" xfId="581" xr:uid="{00000000-0005-0000-0000-00009B0F0000}"/>
    <cellStyle name="40% - Accent5 6 2 2" xfId="582" xr:uid="{00000000-0005-0000-0000-00009C0F0000}"/>
    <cellStyle name="40% - Accent5 6 2 2 2" xfId="1609" xr:uid="{00000000-0005-0000-0000-00009D0F0000}"/>
    <cellStyle name="40% - Accent5 6 2 2 2 2" xfId="5138" xr:uid="{00000000-0005-0000-0000-00009E0F0000}"/>
    <cellStyle name="40% - Accent5 6 2 2 2 2 2" xfId="8698" xr:uid="{A413B7AF-C263-4B2F-B63F-5F4B53E127D7}"/>
    <cellStyle name="40% - Accent5 6 2 2 2 3" xfId="6941" xr:uid="{ED33EB58-FFF1-44C9-A056-9398AC8BB6A6}"/>
    <cellStyle name="40% - Accent5 6 2 2 2_Exh G" xfId="3276" xr:uid="{00000000-0005-0000-0000-00009F0F0000}"/>
    <cellStyle name="40% - Accent5 6 2 2 3" xfId="4259" xr:uid="{00000000-0005-0000-0000-0000A00F0000}"/>
    <cellStyle name="40% - Accent5 6 2 2 3 2" xfId="7820" xr:uid="{C26D72E2-FA0F-414D-8878-35929CECD595}"/>
    <cellStyle name="40% - Accent5 6 2 2 4" xfId="6062" xr:uid="{30E7CC96-13B3-4AAD-A812-D89980C061FD}"/>
    <cellStyle name="40% - Accent5 6 2 2_Exh G" xfId="3275" xr:uid="{00000000-0005-0000-0000-0000A10F0000}"/>
    <cellStyle name="40% - Accent5 6 2 3" xfId="1608" xr:uid="{00000000-0005-0000-0000-0000A20F0000}"/>
    <cellStyle name="40% - Accent5 6 2 3 2" xfId="5137" xr:uid="{00000000-0005-0000-0000-0000A30F0000}"/>
    <cellStyle name="40% - Accent5 6 2 3 2 2" xfId="8697" xr:uid="{E92DA3EA-E45D-4489-B96D-DD2B2D2B4818}"/>
    <cellStyle name="40% - Accent5 6 2 3 3" xfId="6940" xr:uid="{CFBE3116-2924-4527-BE73-5EC65C602207}"/>
    <cellStyle name="40% - Accent5 6 2 3_Exh G" xfId="3277" xr:uid="{00000000-0005-0000-0000-0000A40F0000}"/>
    <cellStyle name="40% - Accent5 6 2 4" xfId="4258" xr:uid="{00000000-0005-0000-0000-0000A50F0000}"/>
    <cellStyle name="40% - Accent5 6 2 4 2" xfId="7819" xr:uid="{42876AEA-E22A-4005-AB4E-663237E5C2D8}"/>
    <cellStyle name="40% - Accent5 6 2 5" xfId="6061" xr:uid="{85394A82-FD25-4B91-8C55-2332ADE739ED}"/>
    <cellStyle name="40% - Accent5 6 2_Exh G" xfId="3274" xr:uid="{00000000-0005-0000-0000-0000A60F0000}"/>
    <cellStyle name="40% - Accent5 6 3" xfId="583" xr:uid="{00000000-0005-0000-0000-0000A70F0000}"/>
    <cellStyle name="40% - Accent5 6 3 2" xfId="1610" xr:uid="{00000000-0005-0000-0000-0000A80F0000}"/>
    <cellStyle name="40% - Accent5 6 3 2 2" xfId="5139" xr:uid="{00000000-0005-0000-0000-0000A90F0000}"/>
    <cellStyle name="40% - Accent5 6 3 2 2 2" xfId="8699" xr:uid="{AD83E18D-A6A4-48A5-B1A5-4F676E9639B8}"/>
    <cellStyle name="40% - Accent5 6 3 2 3" xfId="6942" xr:uid="{781E4F3B-D5C1-499F-ABFF-737D1520C314}"/>
    <cellStyle name="40% - Accent5 6 3 2_Exh G" xfId="3279" xr:uid="{00000000-0005-0000-0000-0000AA0F0000}"/>
    <cellStyle name="40% - Accent5 6 3 3" xfId="4260" xr:uid="{00000000-0005-0000-0000-0000AB0F0000}"/>
    <cellStyle name="40% - Accent5 6 3 3 2" xfId="7821" xr:uid="{F964219D-FF09-45AE-A06B-5263C034E721}"/>
    <cellStyle name="40% - Accent5 6 3 4" xfId="6063" xr:uid="{8A5E8796-4EDA-4B6E-9F8A-69C4CF47D539}"/>
    <cellStyle name="40% - Accent5 6 3_Exh G" xfId="3278" xr:uid="{00000000-0005-0000-0000-0000AC0F0000}"/>
    <cellStyle name="40% - Accent5 6 4" xfId="1000" xr:uid="{00000000-0005-0000-0000-0000AD0F0000}"/>
    <cellStyle name="40% - Accent5 6 4 2" xfId="1914" xr:uid="{00000000-0005-0000-0000-0000AE0F0000}"/>
    <cellStyle name="40% - Accent5 6 4 2 2" xfId="5431" xr:uid="{00000000-0005-0000-0000-0000AF0F0000}"/>
    <cellStyle name="40% - Accent5 6 4 2 2 2" xfId="8991" xr:uid="{CFDD38F4-0F46-4D24-9B8D-687FD77C530E}"/>
    <cellStyle name="40% - Accent5 6 4 2 3" xfId="7234" xr:uid="{3BB7990E-723B-446D-8057-F6D319885F65}"/>
    <cellStyle name="40% - Accent5 6 4 2_Exh G" xfId="3281" xr:uid="{00000000-0005-0000-0000-0000B00F0000}"/>
    <cellStyle name="40% - Accent5 6 4 3" xfId="4552" xr:uid="{00000000-0005-0000-0000-0000B10F0000}"/>
    <cellStyle name="40% - Accent5 6 4 3 2" xfId="8113" xr:uid="{57E0F49B-91F8-44A7-AE91-90C4DC2396E8}"/>
    <cellStyle name="40% - Accent5 6 4 4" xfId="6356" xr:uid="{B6BBC287-8779-4B8C-9207-8E76F71B4259}"/>
    <cellStyle name="40% - Accent5 6 4_Exh G" xfId="3280" xr:uid="{00000000-0005-0000-0000-0000B20F0000}"/>
    <cellStyle name="40% - Accent5 6 5" xfId="1607" xr:uid="{00000000-0005-0000-0000-0000B30F0000}"/>
    <cellStyle name="40% - Accent5 6 5 2" xfId="5136" xr:uid="{00000000-0005-0000-0000-0000B40F0000}"/>
    <cellStyle name="40% - Accent5 6 5 2 2" xfId="8696" xr:uid="{6F1A55F8-9417-45EB-88BC-57EDAE1E747C}"/>
    <cellStyle name="40% - Accent5 6 5 3" xfId="6939" xr:uid="{D161139A-8BF4-4864-AE6C-5A1E33F76CB9}"/>
    <cellStyle name="40% - Accent5 6 5_Exh G" xfId="3282" xr:uid="{00000000-0005-0000-0000-0000B50F0000}"/>
    <cellStyle name="40% - Accent5 6 6" xfId="4257" xr:uid="{00000000-0005-0000-0000-0000B60F0000}"/>
    <cellStyle name="40% - Accent5 6 6 2" xfId="7818" xr:uid="{086392B2-F0F3-422F-8FF1-9796B3AD5F4E}"/>
    <cellStyle name="40% - Accent5 6 7" xfId="6060" xr:uid="{4EF5E2AE-6AFE-4227-9592-6B4020740C44}"/>
    <cellStyle name="40% - Accent5 6_Exh G" xfId="3273" xr:uid="{00000000-0005-0000-0000-0000B70F0000}"/>
    <cellStyle name="40% - Accent5 7" xfId="584" xr:uid="{00000000-0005-0000-0000-0000B80F0000}"/>
    <cellStyle name="40% - Accent5 7 2" xfId="585" xr:uid="{00000000-0005-0000-0000-0000B90F0000}"/>
    <cellStyle name="40% - Accent5 7 2 2" xfId="586" xr:uid="{00000000-0005-0000-0000-0000BA0F0000}"/>
    <cellStyle name="40% - Accent5 7 2 2 2" xfId="1613" xr:uid="{00000000-0005-0000-0000-0000BB0F0000}"/>
    <cellStyle name="40% - Accent5 7 2 2 2 2" xfId="5142" xr:uid="{00000000-0005-0000-0000-0000BC0F0000}"/>
    <cellStyle name="40% - Accent5 7 2 2 2 2 2" xfId="8702" xr:uid="{C9C61D98-7A1F-4BB7-A2F5-D781CB09489C}"/>
    <cellStyle name="40% - Accent5 7 2 2 2 3" xfId="6945" xr:uid="{043DBA15-4D2D-4402-A412-31BD284B7527}"/>
    <cellStyle name="40% - Accent5 7 2 2 2_Exh G" xfId="3286" xr:uid="{00000000-0005-0000-0000-0000BD0F0000}"/>
    <cellStyle name="40% - Accent5 7 2 2 3" xfId="4263" xr:uid="{00000000-0005-0000-0000-0000BE0F0000}"/>
    <cellStyle name="40% - Accent5 7 2 2 3 2" xfId="7824" xr:uid="{1D9F16F7-104C-4BB0-9F03-AB5C7B894631}"/>
    <cellStyle name="40% - Accent5 7 2 2 4" xfId="6066" xr:uid="{DCF701DA-EC95-4C30-A042-D686C158A73A}"/>
    <cellStyle name="40% - Accent5 7 2 2_Exh G" xfId="3285" xr:uid="{00000000-0005-0000-0000-0000BF0F0000}"/>
    <cellStyle name="40% - Accent5 7 2 3" xfId="1612" xr:uid="{00000000-0005-0000-0000-0000C00F0000}"/>
    <cellStyle name="40% - Accent5 7 2 3 2" xfId="5141" xr:uid="{00000000-0005-0000-0000-0000C10F0000}"/>
    <cellStyle name="40% - Accent5 7 2 3 2 2" xfId="8701" xr:uid="{49317572-4386-42B7-B5A2-8DD565EA9ACB}"/>
    <cellStyle name="40% - Accent5 7 2 3 3" xfId="6944" xr:uid="{4C334D1B-C90F-4F72-8ACF-EA17297DB8E6}"/>
    <cellStyle name="40% - Accent5 7 2 3_Exh G" xfId="3287" xr:uid="{00000000-0005-0000-0000-0000C20F0000}"/>
    <cellStyle name="40% - Accent5 7 2 4" xfId="4262" xr:uid="{00000000-0005-0000-0000-0000C30F0000}"/>
    <cellStyle name="40% - Accent5 7 2 4 2" xfId="7823" xr:uid="{8B90019B-193A-4CC5-A43B-3E7589F3ABE0}"/>
    <cellStyle name="40% - Accent5 7 2 5" xfId="6065" xr:uid="{838B5CB8-36D6-46D3-92A7-BA8528683976}"/>
    <cellStyle name="40% - Accent5 7 2_Exh G" xfId="3284" xr:uid="{00000000-0005-0000-0000-0000C40F0000}"/>
    <cellStyle name="40% - Accent5 7 3" xfId="587" xr:uid="{00000000-0005-0000-0000-0000C50F0000}"/>
    <cellStyle name="40% - Accent5 7 3 2" xfId="1614" xr:uid="{00000000-0005-0000-0000-0000C60F0000}"/>
    <cellStyle name="40% - Accent5 7 3 2 2" xfId="5143" xr:uid="{00000000-0005-0000-0000-0000C70F0000}"/>
    <cellStyle name="40% - Accent5 7 3 2 2 2" xfId="8703" xr:uid="{EF66EECB-7BB2-4475-A3CC-A16BEF71E423}"/>
    <cellStyle name="40% - Accent5 7 3 2 3" xfId="6946" xr:uid="{AC104FF0-B000-426E-8A2B-13D978E5C58B}"/>
    <cellStyle name="40% - Accent5 7 3 2_Exh G" xfId="3289" xr:uid="{00000000-0005-0000-0000-0000C80F0000}"/>
    <cellStyle name="40% - Accent5 7 3 3" xfId="4264" xr:uid="{00000000-0005-0000-0000-0000C90F0000}"/>
    <cellStyle name="40% - Accent5 7 3 3 2" xfId="7825" xr:uid="{A7A44A11-FAAC-45A3-A6C3-29999A22895F}"/>
    <cellStyle name="40% - Accent5 7 3 4" xfId="6067" xr:uid="{B8206068-F145-48F7-AF44-5B39135337AC}"/>
    <cellStyle name="40% - Accent5 7 3_Exh G" xfId="3288" xr:uid="{00000000-0005-0000-0000-0000CA0F0000}"/>
    <cellStyle name="40% - Accent5 7 4" xfId="1001" xr:uid="{00000000-0005-0000-0000-0000CB0F0000}"/>
    <cellStyle name="40% - Accent5 7 4 2" xfId="1915" xr:uid="{00000000-0005-0000-0000-0000CC0F0000}"/>
    <cellStyle name="40% - Accent5 7 4 2 2" xfId="5432" xr:uid="{00000000-0005-0000-0000-0000CD0F0000}"/>
    <cellStyle name="40% - Accent5 7 4 2 2 2" xfId="8992" xr:uid="{0A7D9DD3-1F1F-46C6-997E-5FB4656E5FCC}"/>
    <cellStyle name="40% - Accent5 7 4 2 3" xfId="7235" xr:uid="{253C444E-0965-4679-8C20-55B34150D782}"/>
    <cellStyle name="40% - Accent5 7 4 2_Exh G" xfId="3291" xr:uid="{00000000-0005-0000-0000-0000CE0F0000}"/>
    <cellStyle name="40% - Accent5 7 4 3" xfId="4553" xr:uid="{00000000-0005-0000-0000-0000CF0F0000}"/>
    <cellStyle name="40% - Accent5 7 4 3 2" xfId="8114" xr:uid="{32995AF5-68C3-4243-8F8F-4E726C0F0638}"/>
    <cellStyle name="40% - Accent5 7 4 4" xfId="6357" xr:uid="{7B24782B-A8D5-4AE8-967B-07F9405BD910}"/>
    <cellStyle name="40% - Accent5 7 4_Exh G" xfId="3290" xr:uid="{00000000-0005-0000-0000-0000D00F0000}"/>
    <cellStyle name="40% - Accent5 7 5" xfId="1611" xr:uid="{00000000-0005-0000-0000-0000D10F0000}"/>
    <cellStyle name="40% - Accent5 7 5 2" xfId="5140" xr:uid="{00000000-0005-0000-0000-0000D20F0000}"/>
    <cellStyle name="40% - Accent5 7 5 2 2" xfId="8700" xr:uid="{60B6ECEA-5D9F-4CF3-AE20-2167065D89EF}"/>
    <cellStyle name="40% - Accent5 7 5 3" xfId="6943" xr:uid="{6EA4F2B7-1979-4121-B0F7-420B54D213C3}"/>
    <cellStyle name="40% - Accent5 7 5_Exh G" xfId="3292" xr:uid="{00000000-0005-0000-0000-0000D30F0000}"/>
    <cellStyle name="40% - Accent5 7 6" xfId="4261" xr:uid="{00000000-0005-0000-0000-0000D40F0000}"/>
    <cellStyle name="40% - Accent5 7 6 2" xfId="7822" xr:uid="{E86DB9F6-F862-45EE-8D5A-346AA43C70F4}"/>
    <cellStyle name="40% - Accent5 7 7" xfId="6064" xr:uid="{E8146379-7987-432E-941F-E76BB15DDEEB}"/>
    <cellStyle name="40% - Accent5 7_Exh G" xfId="3283" xr:uid="{00000000-0005-0000-0000-0000D50F0000}"/>
    <cellStyle name="40% - Accent5 8" xfId="588" xr:uid="{00000000-0005-0000-0000-0000D60F0000}"/>
    <cellStyle name="40% - Accent5 8 2" xfId="589" xr:uid="{00000000-0005-0000-0000-0000D70F0000}"/>
    <cellStyle name="40% - Accent5 8 2 2" xfId="590" xr:uid="{00000000-0005-0000-0000-0000D80F0000}"/>
    <cellStyle name="40% - Accent5 8 2 2 2" xfId="1617" xr:uid="{00000000-0005-0000-0000-0000D90F0000}"/>
    <cellStyle name="40% - Accent5 8 2 2 2 2" xfId="5146" xr:uid="{00000000-0005-0000-0000-0000DA0F0000}"/>
    <cellStyle name="40% - Accent5 8 2 2 2 2 2" xfId="8706" xr:uid="{581C1C63-5D19-43CE-B044-A411B69140F4}"/>
    <cellStyle name="40% - Accent5 8 2 2 2 3" xfId="6949" xr:uid="{D7BB5A58-F242-45A2-805C-2F957C863A4F}"/>
    <cellStyle name="40% - Accent5 8 2 2 2_Exh G" xfId="3296" xr:uid="{00000000-0005-0000-0000-0000DB0F0000}"/>
    <cellStyle name="40% - Accent5 8 2 2 3" xfId="4267" xr:uid="{00000000-0005-0000-0000-0000DC0F0000}"/>
    <cellStyle name="40% - Accent5 8 2 2 3 2" xfId="7828" xr:uid="{30566B3E-0CDB-4F3B-86CD-EE9A58FDA7CB}"/>
    <cellStyle name="40% - Accent5 8 2 2 4" xfId="6070" xr:uid="{45536A3A-8D66-4049-95E1-B31CE759AC4C}"/>
    <cellStyle name="40% - Accent5 8 2 2_Exh G" xfId="3295" xr:uid="{00000000-0005-0000-0000-0000DD0F0000}"/>
    <cellStyle name="40% - Accent5 8 2 3" xfId="1616" xr:uid="{00000000-0005-0000-0000-0000DE0F0000}"/>
    <cellStyle name="40% - Accent5 8 2 3 2" xfId="5145" xr:uid="{00000000-0005-0000-0000-0000DF0F0000}"/>
    <cellStyle name="40% - Accent5 8 2 3 2 2" xfId="8705" xr:uid="{0F19AF26-FF65-477A-A543-4023FB56D4A5}"/>
    <cellStyle name="40% - Accent5 8 2 3 3" xfId="6948" xr:uid="{C4EE8088-BB3B-4694-AF0C-2EE5C99AB301}"/>
    <cellStyle name="40% - Accent5 8 2 3_Exh G" xfId="3297" xr:uid="{00000000-0005-0000-0000-0000E00F0000}"/>
    <cellStyle name="40% - Accent5 8 2 4" xfId="4266" xr:uid="{00000000-0005-0000-0000-0000E10F0000}"/>
    <cellStyle name="40% - Accent5 8 2 4 2" xfId="7827" xr:uid="{86075414-2C82-486A-A6B0-5EFEB43BCE93}"/>
    <cellStyle name="40% - Accent5 8 2 5" xfId="6069" xr:uid="{2322CA9A-8F12-4937-B82A-992CF233E5D2}"/>
    <cellStyle name="40% - Accent5 8 2_Exh G" xfId="3294" xr:uid="{00000000-0005-0000-0000-0000E20F0000}"/>
    <cellStyle name="40% - Accent5 8 3" xfId="591" xr:uid="{00000000-0005-0000-0000-0000E30F0000}"/>
    <cellStyle name="40% - Accent5 8 3 2" xfId="1618" xr:uid="{00000000-0005-0000-0000-0000E40F0000}"/>
    <cellStyle name="40% - Accent5 8 3 2 2" xfId="5147" xr:uid="{00000000-0005-0000-0000-0000E50F0000}"/>
    <cellStyle name="40% - Accent5 8 3 2 2 2" xfId="8707" xr:uid="{3D5F1BAA-981D-4DB6-8554-0E302A8DDDAB}"/>
    <cellStyle name="40% - Accent5 8 3 2 3" xfId="6950" xr:uid="{4DDF9C76-D81C-445A-97EC-982FC2EE8DD5}"/>
    <cellStyle name="40% - Accent5 8 3 2_Exh G" xfId="3299" xr:uid="{00000000-0005-0000-0000-0000E60F0000}"/>
    <cellStyle name="40% - Accent5 8 3 3" xfId="4268" xr:uid="{00000000-0005-0000-0000-0000E70F0000}"/>
    <cellStyle name="40% - Accent5 8 3 3 2" xfId="7829" xr:uid="{000D78C4-EDA3-4023-95B8-4CA31DEBCEFC}"/>
    <cellStyle name="40% - Accent5 8 3 4" xfId="6071" xr:uid="{9648DE8A-7892-4472-973D-9DAC40294248}"/>
    <cellStyle name="40% - Accent5 8 3_Exh G" xfId="3298" xr:uid="{00000000-0005-0000-0000-0000E80F0000}"/>
    <cellStyle name="40% - Accent5 8 4" xfId="1002" xr:uid="{00000000-0005-0000-0000-0000E90F0000}"/>
    <cellStyle name="40% - Accent5 8 4 2" xfId="1916" xr:uid="{00000000-0005-0000-0000-0000EA0F0000}"/>
    <cellStyle name="40% - Accent5 8 4 2 2" xfId="5433" xr:uid="{00000000-0005-0000-0000-0000EB0F0000}"/>
    <cellStyle name="40% - Accent5 8 4 2 2 2" xfId="8993" xr:uid="{5E8354E1-DEB3-41E1-A9C0-263C2498DA94}"/>
    <cellStyle name="40% - Accent5 8 4 2 3" xfId="7236" xr:uid="{B488C095-85EB-45CA-A233-C1CCAC9605D7}"/>
    <cellStyle name="40% - Accent5 8 4 2_Exh G" xfId="3301" xr:uid="{00000000-0005-0000-0000-0000EC0F0000}"/>
    <cellStyle name="40% - Accent5 8 4 3" xfId="4554" xr:uid="{00000000-0005-0000-0000-0000ED0F0000}"/>
    <cellStyle name="40% - Accent5 8 4 3 2" xfId="8115" xr:uid="{2BDDF607-5C4C-4CF7-965D-D0E505004004}"/>
    <cellStyle name="40% - Accent5 8 4 4" xfId="6358" xr:uid="{61F3D624-31A3-452B-84A1-7AA4445F11A3}"/>
    <cellStyle name="40% - Accent5 8 4_Exh G" xfId="3300" xr:uid="{00000000-0005-0000-0000-0000EE0F0000}"/>
    <cellStyle name="40% - Accent5 8 5" xfId="1615" xr:uid="{00000000-0005-0000-0000-0000EF0F0000}"/>
    <cellStyle name="40% - Accent5 8 5 2" xfId="5144" xr:uid="{00000000-0005-0000-0000-0000F00F0000}"/>
    <cellStyle name="40% - Accent5 8 5 2 2" xfId="8704" xr:uid="{63F00484-40B5-4A87-8224-A795047E6156}"/>
    <cellStyle name="40% - Accent5 8 5 3" xfId="6947" xr:uid="{5EE367DF-8F44-4F82-887A-10E5322876DA}"/>
    <cellStyle name="40% - Accent5 8 5_Exh G" xfId="3302" xr:uid="{00000000-0005-0000-0000-0000F10F0000}"/>
    <cellStyle name="40% - Accent5 8 6" xfId="4265" xr:uid="{00000000-0005-0000-0000-0000F20F0000}"/>
    <cellStyle name="40% - Accent5 8 6 2" xfId="7826" xr:uid="{D60B88AC-ED1E-4513-9768-04D23A5767B6}"/>
    <cellStyle name="40% - Accent5 8 7" xfId="6068" xr:uid="{7A9F1339-4429-41D3-9B22-1F5A8FDE3986}"/>
    <cellStyle name="40% - Accent5 8_Exh G" xfId="3293" xr:uid="{00000000-0005-0000-0000-0000F30F0000}"/>
    <cellStyle name="40% - Accent5 9" xfId="592" xr:uid="{00000000-0005-0000-0000-0000F40F0000}"/>
    <cellStyle name="40% - Accent5 9 2" xfId="593" xr:uid="{00000000-0005-0000-0000-0000F50F0000}"/>
    <cellStyle name="40% - Accent5 9 2 2" xfId="594" xr:uid="{00000000-0005-0000-0000-0000F60F0000}"/>
    <cellStyle name="40% - Accent5 9 2 2 2" xfId="1621" xr:uid="{00000000-0005-0000-0000-0000F70F0000}"/>
    <cellStyle name="40% - Accent5 9 2 2 2 2" xfId="5150" xr:uid="{00000000-0005-0000-0000-0000F80F0000}"/>
    <cellStyle name="40% - Accent5 9 2 2 2 2 2" xfId="8710" xr:uid="{AC0ED1A7-8728-44EE-87BA-EF957209CB96}"/>
    <cellStyle name="40% - Accent5 9 2 2 2 3" xfId="6953" xr:uid="{D293FC9F-70F2-4F9A-AA77-BC370A6C1C95}"/>
    <cellStyle name="40% - Accent5 9 2 2 2_Exh G" xfId="3306" xr:uid="{00000000-0005-0000-0000-0000F90F0000}"/>
    <cellStyle name="40% - Accent5 9 2 2 3" xfId="4271" xr:uid="{00000000-0005-0000-0000-0000FA0F0000}"/>
    <cellStyle name="40% - Accent5 9 2 2 3 2" xfId="7832" xr:uid="{744429D0-4264-419C-8576-EFC7BF97095D}"/>
    <cellStyle name="40% - Accent5 9 2 2 4" xfId="6074" xr:uid="{DD97399D-AE80-48A1-8618-53C23A353F1F}"/>
    <cellStyle name="40% - Accent5 9 2 2_Exh G" xfId="3305" xr:uid="{00000000-0005-0000-0000-0000FB0F0000}"/>
    <cellStyle name="40% - Accent5 9 2 3" xfId="1620" xr:uid="{00000000-0005-0000-0000-0000FC0F0000}"/>
    <cellStyle name="40% - Accent5 9 2 3 2" xfId="5149" xr:uid="{00000000-0005-0000-0000-0000FD0F0000}"/>
    <cellStyle name="40% - Accent5 9 2 3 2 2" xfId="8709" xr:uid="{B1F308CD-C8EA-4838-99EB-581ED60603CC}"/>
    <cellStyle name="40% - Accent5 9 2 3 3" xfId="6952" xr:uid="{2DB132B7-2C8B-48D8-844A-E98469D94FF6}"/>
    <cellStyle name="40% - Accent5 9 2 3_Exh G" xfId="3307" xr:uid="{00000000-0005-0000-0000-0000FE0F0000}"/>
    <cellStyle name="40% - Accent5 9 2 4" xfId="4270" xr:uid="{00000000-0005-0000-0000-0000FF0F0000}"/>
    <cellStyle name="40% - Accent5 9 2 4 2" xfId="7831" xr:uid="{E6DC47AE-CF40-4155-917E-2BDB2540F598}"/>
    <cellStyle name="40% - Accent5 9 2 5" xfId="6073" xr:uid="{EB1DA453-F63D-4D77-95FF-9BC4482884A8}"/>
    <cellStyle name="40% - Accent5 9 2_Exh G" xfId="3304" xr:uid="{00000000-0005-0000-0000-000000100000}"/>
    <cellStyle name="40% - Accent5 9 3" xfId="595" xr:uid="{00000000-0005-0000-0000-000001100000}"/>
    <cellStyle name="40% - Accent5 9 3 2" xfId="1622" xr:uid="{00000000-0005-0000-0000-000002100000}"/>
    <cellStyle name="40% - Accent5 9 3 2 2" xfId="5151" xr:uid="{00000000-0005-0000-0000-000003100000}"/>
    <cellStyle name="40% - Accent5 9 3 2 2 2" xfId="8711" xr:uid="{358C1385-9C96-4418-8565-6F328587254F}"/>
    <cellStyle name="40% - Accent5 9 3 2 3" xfId="6954" xr:uid="{EAA65B8A-5ED4-486D-A679-693B5AC8DC60}"/>
    <cellStyle name="40% - Accent5 9 3 2_Exh G" xfId="3309" xr:uid="{00000000-0005-0000-0000-000004100000}"/>
    <cellStyle name="40% - Accent5 9 3 3" xfId="4272" xr:uid="{00000000-0005-0000-0000-000005100000}"/>
    <cellStyle name="40% - Accent5 9 3 3 2" xfId="7833" xr:uid="{8B91FEA6-B9E2-475D-AF2C-6FA97DAD1BEB}"/>
    <cellStyle name="40% - Accent5 9 3 4" xfId="6075" xr:uid="{E18BD86F-AB27-4674-A29D-3422BFDD825A}"/>
    <cellStyle name="40% - Accent5 9 3_Exh G" xfId="3308" xr:uid="{00000000-0005-0000-0000-000006100000}"/>
    <cellStyle name="40% - Accent5 9 4" xfId="1003" xr:uid="{00000000-0005-0000-0000-000007100000}"/>
    <cellStyle name="40% - Accent5 9 4 2" xfId="1917" xr:uid="{00000000-0005-0000-0000-000008100000}"/>
    <cellStyle name="40% - Accent5 9 4 2 2" xfId="5434" xr:uid="{00000000-0005-0000-0000-000009100000}"/>
    <cellStyle name="40% - Accent5 9 4 2 2 2" xfId="8994" xr:uid="{A0C0A928-C130-4542-99C9-693824A1F611}"/>
    <cellStyle name="40% - Accent5 9 4 2 3" xfId="7237" xr:uid="{E14CC528-63F4-49E3-8D3A-7D57EE1407C3}"/>
    <cellStyle name="40% - Accent5 9 4 2_Exh G" xfId="3311" xr:uid="{00000000-0005-0000-0000-00000A100000}"/>
    <cellStyle name="40% - Accent5 9 4 3" xfId="4555" xr:uid="{00000000-0005-0000-0000-00000B100000}"/>
    <cellStyle name="40% - Accent5 9 4 3 2" xfId="8116" xr:uid="{35C186FD-EA2E-4DD6-A6F5-9AF388E76FFA}"/>
    <cellStyle name="40% - Accent5 9 4 4" xfId="6359" xr:uid="{A9E64A45-F379-4D00-9813-A3503A0347CD}"/>
    <cellStyle name="40% - Accent5 9 4_Exh G" xfId="3310" xr:uid="{00000000-0005-0000-0000-00000C100000}"/>
    <cellStyle name="40% - Accent5 9 5" xfId="1619" xr:uid="{00000000-0005-0000-0000-00000D100000}"/>
    <cellStyle name="40% - Accent5 9 5 2" xfId="5148" xr:uid="{00000000-0005-0000-0000-00000E100000}"/>
    <cellStyle name="40% - Accent5 9 5 2 2" xfId="8708" xr:uid="{8BF9A936-41CB-48E5-81FB-90EE427F2591}"/>
    <cellStyle name="40% - Accent5 9 5 3" xfId="6951" xr:uid="{815D7B07-CAA0-49F0-B74F-5D5FD0F0B4FE}"/>
    <cellStyle name="40% - Accent5 9 5_Exh G" xfId="3312" xr:uid="{00000000-0005-0000-0000-00000F100000}"/>
    <cellStyle name="40% - Accent5 9 6" xfId="4269" xr:uid="{00000000-0005-0000-0000-000010100000}"/>
    <cellStyle name="40% - Accent5 9 6 2" xfId="7830" xr:uid="{47DA23FD-A519-4CE1-924A-C99390D3A201}"/>
    <cellStyle name="40% - Accent5 9 7" xfId="6072" xr:uid="{B82B238C-AFB1-4B2F-A0F6-BAE1D39AFE9C}"/>
    <cellStyle name="40% - Accent5 9_Exh G" xfId="3303" xr:uid="{00000000-0005-0000-0000-000011100000}"/>
    <cellStyle name="40% - Accent6 10" xfId="596" xr:uid="{00000000-0005-0000-0000-000012100000}"/>
    <cellStyle name="40% - Accent6 10 2" xfId="597" xr:uid="{00000000-0005-0000-0000-000013100000}"/>
    <cellStyle name="40% - Accent6 10 2 2" xfId="598" xr:uid="{00000000-0005-0000-0000-000014100000}"/>
    <cellStyle name="40% - Accent6 10 2 2 2" xfId="1625" xr:uid="{00000000-0005-0000-0000-000015100000}"/>
    <cellStyle name="40% - Accent6 10 2 2 2 2" xfId="5154" xr:uid="{00000000-0005-0000-0000-000016100000}"/>
    <cellStyle name="40% - Accent6 10 2 2 2 2 2" xfId="8714" xr:uid="{52C6FAC6-E180-4334-8F26-6FC8E2EFD1EC}"/>
    <cellStyle name="40% - Accent6 10 2 2 2 3" xfId="6957" xr:uid="{96427065-F8B9-4772-BD85-6C3A74426E35}"/>
    <cellStyle name="40% - Accent6 10 2 2 2_Exh G" xfId="3316" xr:uid="{00000000-0005-0000-0000-000017100000}"/>
    <cellStyle name="40% - Accent6 10 2 2 3" xfId="4275" xr:uid="{00000000-0005-0000-0000-000018100000}"/>
    <cellStyle name="40% - Accent6 10 2 2 3 2" xfId="7836" xr:uid="{4A0C65F1-3905-47FA-AB00-09008BF1DE16}"/>
    <cellStyle name="40% - Accent6 10 2 2 4" xfId="6078" xr:uid="{E9FDB75C-4E6E-4D7D-97EB-495514AFB4D2}"/>
    <cellStyle name="40% - Accent6 10 2 2_Exh G" xfId="3315" xr:uid="{00000000-0005-0000-0000-000019100000}"/>
    <cellStyle name="40% - Accent6 10 2 3" xfId="1624" xr:uid="{00000000-0005-0000-0000-00001A100000}"/>
    <cellStyle name="40% - Accent6 10 2 3 2" xfId="5153" xr:uid="{00000000-0005-0000-0000-00001B100000}"/>
    <cellStyle name="40% - Accent6 10 2 3 2 2" xfId="8713" xr:uid="{7203EB38-9772-43A5-A9FF-B0ECBD81D1AE}"/>
    <cellStyle name="40% - Accent6 10 2 3 3" xfId="6956" xr:uid="{0623C72C-1866-4EF2-B11C-E7D3E5699565}"/>
    <cellStyle name="40% - Accent6 10 2 3_Exh G" xfId="3317" xr:uid="{00000000-0005-0000-0000-00001C100000}"/>
    <cellStyle name="40% - Accent6 10 2 4" xfId="4274" xr:uid="{00000000-0005-0000-0000-00001D100000}"/>
    <cellStyle name="40% - Accent6 10 2 4 2" xfId="7835" xr:uid="{B4ECB841-E4B8-4644-9350-47A9363E3BEC}"/>
    <cellStyle name="40% - Accent6 10 2 5" xfId="6077" xr:uid="{F484AB0D-0A7B-43C3-8842-3FC3037FAF1E}"/>
    <cellStyle name="40% - Accent6 10 2_Exh G" xfId="3314" xr:uid="{00000000-0005-0000-0000-00001E100000}"/>
    <cellStyle name="40% - Accent6 10 3" xfId="599" xr:uid="{00000000-0005-0000-0000-00001F100000}"/>
    <cellStyle name="40% - Accent6 10 3 2" xfId="1626" xr:uid="{00000000-0005-0000-0000-000020100000}"/>
    <cellStyle name="40% - Accent6 10 3 2 2" xfId="5155" xr:uid="{00000000-0005-0000-0000-000021100000}"/>
    <cellStyle name="40% - Accent6 10 3 2 2 2" xfId="8715" xr:uid="{F6D37BA7-B7C6-4503-8CA5-E023D0C16947}"/>
    <cellStyle name="40% - Accent6 10 3 2 3" xfId="6958" xr:uid="{FEA8DA10-CCC5-4F51-AA00-9D18A1958542}"/>
    <cellStyle name="40% - Accent6 10 3 2_Exh G" xfId="3319" xr:uid="{00000000-0005-0000-0000-000022100000}"/>
    <cellStyle name="40% - Accent6 10 3 3" xfId="4276" xr:uid="{00000000-0005-0000-0000-000023100000}"/>
    <cellStyle name="40% - Accent6 10 3 3 2" xfId="7837" xr:uid="{45FC1FD9-F1C2-46DD-BE03-5FE42C09C155}"/>
    <cellStyle name="40% - Accent6 10 3 4" xfId="6079" xr:uid="{61C44111-291E-412B-AB55-E0919E1B7FD1}"/>
    <cellStyle name="40% - Accent6 10 3_Exh G" xfId="3318" xr:uid="{00000000-0005-0000-0000-000024100000}"/>
    <cellStyle name="40% - Accent6 10 4" xfId="1004" xr:uid="{00000000-0005-0000-0000-000025100000}"/>
    <cellStyle name="40% - Accent6 10 5" xfId="1623" xr:uid="{00000000-0005-0000-0000-000026100000}"/>
    <cellStyle name="40% - Accent6 10 5 2" xfId="5152" xr:uid="{00000000-0005-0000-0000-000027100000}"/>
    <cellStyle name="40% - Accent6 10 5 2 2" xfId="8712" xr:uid="{371EFA52-BD01-4DB6-85E2-DB65E45529BA}"/>
    <cellStyle name="40% - Accent6 10 5 3" xfId="6955" xr:uid="{ADFF6E39-F936-45BB-9CB2-5D1DC97B54D1}"/>
    <cellStyle name="40% - Accent6 10 5_Exh G" xfId="3320" xr:uid="{00000000-0005-0000-0000-000028100000}"/>
    <cellStyle name="40% - Accent6 10 6" xfId="4273" xr:uid="{00000000-0005-0000-0000-000029100000}"/>
    <cellStyle name="40% - Accent6 10 6 2" xfId="7834" xr:uid="{DA071A7F-CE61-4C55-8DAB-3F8952458C77}"/>
    <cellStyle name="40% - Accent6 10 7" xfId="6076" xr:uid="{175DA513-4E50-4E85-805E-C3A4D17881CA}"/>
    <cellStyle name="40% - Accent6 10_Exh G" xfId="3313" xr:uid="{00000000-0005-0000-0000-00002A100000}"/>
    <cellStyle name="40% - Accent6 11" xfId="600" xr:uid="{00000000-0005-0000-0000-00002B100000}"/>
    <cellStyle name="40% - Accent6 11 2" xfId="601" xr:uid="{00000000-0005-0000-0000-00002C100000}"/>
    <cellStyle name="40% - Accent6 11 2 2" xfId="602" xr:uid="{00000000-0005-0000-0000-00002D100000}"/>
    <cellStyle name="40% - Accent6 11 2 2 2" xfId="1629" xr:uid="{00000000-0005-0000-0000-00002E100000}"/>
    <cellStyle name="40% - Accent6 11 2 2 2 2" xfId="5158" xr:uid="{00000000-0005-0000-0000-00002F100000}"/>
    <cellStyle name="40% - Accent6 11 2 2 2 2 2" xfId="8718" xr:uid="{CA01C1EB-C9C1-408E-96B5-9505EBDAD85F}"/>
    <cellStyle name="40% - Accent6 11 2 2 2 3" xfId="6961" xr:uid="{BB09180F-F2A9-459F-9B44-72B8044C9397}"/>
    <cellStyle name="40% - Accent6 11 2 2 2_Exh G" xfId="3324" xr:uid="{00000000-0005-0000-0000-000030100000}"/>
    <cellStyle name="40% - Accent6 11 2 2 3" xfId="4279" xr:uid="{00000000-0005-0000-0000-000031100000}"/>
    <cellStyle name="40% - Accent6 11 2 2 3 2" xfId="7840" xr:uid="{1A13DA9C-F333-4D27-98DD-EED1C0A272ED}"/>
    <cellStyle name="40% - Accent6 11 2 2 4" xfId="6082" xr:uid="{A3693286-0FA6-4B7D-889A-96C7C776EBD6}"/>
    <cellStyle name="40% - Accent6 11 2 2_Exh G" xfId="3323" xr:uid="{00000000-0005-0000-0000-000032100000}"/>
    <cellStyle name="40% - Accent6 11 2 3" xfId="1628" xr:uid="{00000000-0005-0000-0000-000033100000}"/>
    <cellStyle name="40% - Accent6 11 2 3 2" xfId="5157" xr:uid="{00000000-0005-0000-0000-000034100000}"/>
    <cellStyle name="40% - Accent6 11 2 3 2 2" xfId="8717" xr:uid="{49738404-3A56-41BD-AC25-7DD3B6D6F1CF}"/>
    <cellStyle name="40% - Accent6 11 2 3 3" xfId="6960" xr:uid="{343BFF03-A1BD-4DE8-8D58-E86620941170}"/>
    <cellStyle name="40% - Accent6 11 2 3_Exh G" xfId="3325" xr:uid="{00000000-0005-0000-0000-000035100000}"/>
    <cellStyle name="40% - Accent6 11 2 4" xfId="4278" xr:uid="{00000000-0005-0000-0000-000036100000}"/>
    <cellStyle name="40% - Accent6 11 2 4 2" xfId="7839" xr:uid="{5D56C2A4-04F6-45AF-B9C3-424722B60F19}"/>
    <cellStyle name="40% - Accent6 11 2 5" xfId="6081" xr:uid="{EFC18AC4-836C-43CE-85E9-176675405AB8}"/>
    <cellStyle name="40% - Accent6 11 2_Exh G" xfId="3322" xr:uid="{00000000-0005-0000-0000-000037100000}"/>
    <cellStyle name="40% - Accent6 11 3" xfId="603" xr:uid="{00000000-0005-0000-0000-000038100000}"/>
    <cellStyle name="40% - Accent6 11 3 2" xfId="1630" xr:uid="{00000000-0005-0000-0000-000039100000}"/>
    <cellStyle name="40% - Accent6 11 3 2 2" xfId="5159" xr:uid="{00000000-0005-0000-0000-00003A100000}"/>
    <cellStyle name="40% - Accent6 11 3 2 2 2" xfId="8719" xr:uid="{69131FF2-7EBA-47B4-97B3-DC12548B5EF1}"/>
    <cellStyle name="40% - Accent6 11 3 2 3" xfId="6962" xr:uid="{4835F348-8B2D-40E1-A728-38D6CD1B3187}"/>
    <cellStyle name="40% - Accent6 11 3 2_Exh G" xfId="3327" xr:uid="{00000000-0005-0000-0000-00003B100000}"/>
    <cellStyle name="40% - Accent6 11 3 3" xfId="4280" xr:uid="{00000000-0005-0000-0000-00003C100000}"/>
    <cellStyle name="40% - Accent6 11 3 3 2" xfId="7841" xr:uid="{E46FCAD6-213C-4BBA-9DEB-663DF9715972}"/>
    <cellStyle name="40% - Accent6 11 3 4" xfId="6083" xr:uid="{28B0741E-5AD7-47AE-AD8A-0416674F910D}"/>
    <cellStyle name="40% - Accent6 11 3_Exh G" xfId="3326" xr:uid="{00000000-0005-0000-0000-00003D100000}"/>
    <cellStyle name="40% - Accent6 11 4" xfId="1627" xr:uid="{00000000-0005-0000-0000-00003E100000}"/>
    <cellStyle name="40% - Accent6 11 4 2" xfId="5156" xr:uid="{00000000-0005-0000-0000-00003F100000}"/>
    <cellStyle name="40% - Accent6 11 4 2 2" xfId="8716" xr:uid="{0DDFEE0C-7CE0-44D2-9599-1D83303DB416}"/>
    <cellStyle name="40% - Accent6 11 4 3" xfId="6959" xr:uid="{53753F75-1A59-471E-A162-748D12FB2AF8}"/>
    <cellStyle name="40% - Accent6 11 4_Exh G" xfId="3328" xr:uid="{00000000-0005-0000-0000-000040100000}"/>
    <cellStyle name="40% - Accent6 11 5" xfId="4277" xr:uid="{00000000-0005-0000-0000-000041100000}"/>
    <cellStyle name="40% - Accent6 11 5 2" xfId="7838" xr:uid="{FAA39C42-3E16-410A-A73C-7C8D4558B042}"/>
    <cellStyle name="40% - Accent6 11 6" xfId="6080" xr:uid="{795E2B2A-E461-4F82-AC6D-550D616F4875}"/>
    <cellStyle name="40% - Accent6 11_Exh G" xfId="3321" xr:uid="{00000000-0005-0000-0000-000042100000}"/>
    <cellStyle name="40% - Accent6 12" xfId="604" xr:uid="{00000000-0005-0000-0000-000043100000}"/>
    <cellStyle name="40% - Accent6 12 2" xfId="605" xr:uid="{00000000-0005-0000-0000-000044100000}"/>
    <cellStyle name="40% - Accent6 12 2 2" xfId="606" xr:uid="{00000000-0005-0000-0000-000045100000}"/>
    <cellStyle name="40% - Accent6 12 2 2 2" xfId="1633" xr:uid="{00000000-0005-0000-0000-000046100000}"/>
    <cellStyle name="40% - Accent6 12 2 2 2 2" xfId="5162" xr:uid="{00000000-0005-0000-0000-000047100000}"/>
    <cellStyle name="40% - Accent6 12 2 2 2 2 2" xfId="8722" xr:uid="{A4A30876-AA46-4C57-9476-51A6F6E57846}"/>
    <cellStyle name="40% - Accent6 12 2 2 2 3" xfId="6965" xr:uid="{452E82A4-269C-4726-A49E-A685008505F2}"/>
    <cellStyle name="40% - Accent6 12 2 2 2_Exh G" xfId="3332" xr:uid="{00000000-0005-0000-0000-000048100000}"/>
    <cellStyle name="40% - Accent6 12 2 2 3" xfId="4283" xr:uid="{00000000-0005-0000-0000-000049100000}"/>
    <cellStyle name="40% - Accent6 12 2 2 3 2" xfId="7844" xr:uid="{0276F566-3F94-42E5-A0C8-4A423369E9FA}"/>
    <cellStyle name="40% - Accent6 12 2 2 4" xfId="6086" xr:uid="{6410EB43-79BC-41A7-940B-5E4CDC75C04D}"/>
    <cellStyle name="40% - Accent6 12 2 2_Exh G" xfId="3331" xr:uid="{00000000-0005-0000-0000-00004A100000}"/>
    <cellStyle name="40% - Accent6 12 2 3" xfId="1632" xr:uid="{00000000-0005-0000-0000-00004B100000}"/>
    <cellStyle name="40% - Accent6 12 2 3 2" xfId="5161" xr:uid="{00000000-0005-0000-0000-00004C100000}"/>
    <cellStyle name="40% - Accent6 12 2 3 2 2" xfId="8721" xr:uid="{8F17694E-A6AE-4860-997F-D19109FD549C}"/>
    <cellStyle name="40% - Accent6 12 2 3 3" xfId="6964" xr:uid="{86E95C4E-5C67-47EA-A0DB-7B2BD6AE2EDB}"/>
    <cellStyle name="40% - Accent6 12 2 3_Exh G" xfId="3333" xr:uid="{00000000-0005-0000-0000-00004D100000}"/>
    <cellStyle name="40% - Accent6 12 2 4" xfId="4282" xr:uid="{00000000-0005-0000-0000-00004E100000}"/>
    <cellStyle name="40% - Accent6 12 2 4 2" xfId="7843" xr:uid="{6CC082A5-3A9B-4B86-9D49-A4A917667AB9}"/>
    <cellStyle name="40% - Accent6 12 2 5" xfId="6085" xr:uid="{03653B29-0452-47A6-9E54-CD0A655E4E01}"/>
    <cellStyle name="40% - Accent6 12 2_Exh G" xfId="3330" xr:uid="{00000000-0005-0000-0000-00004F100000}"/>
    <cellStyle name="40% - Accent6 12 3" xfId="607" xr:uid="{00000000-0005-0000-0000-000050100000}"/>
    <cellStyle name="40% - Accent6 12 3 2" xfId="1634" xr:uid="{00000000-0005-0000-0000-000051100000}"/>
    <cellStyle name="40% - Accent6 12 3 2 2" xfId="5163" xr:uid="{00000000-0005-0000-0000-000052100000}"/>
    <cellStyle name="40% - Accent6 12 3 2 2 2" xfId="8723" xr:uid="{C5DB078D-17C7-4CD8-87B0-9568A9F9E526}"/>
    <cellStyle name="40% - Accent6 12 3 2 3" xfId="6966" xr:uid="{A91D7929-8C95-49CF-A2B5-41793F17AD84}"/>
    <cellStyle name="40% - Accent6 12 3 2_Exh G" xfId="3335" xr:uid="{00000000-0005-0000-0000-000053100000}"/>
    <cellStyle name="40% - Accent6 12 3 3" xfId="4284" xr:uid="{00000000-0005-0000-0000-000054100000}"/>
    <cellStyle name="40% - Accent6 12 3 3 2" xfId="7845" xr:uid="{4E71C249-097F-4D02-96D3-C90CC291E825}"/>
    <cellStyle name="40% - Accent6 12 3 4" xfId="6087" xr:uid="{31FFB663-DC45-488E-A233-141B30407B62}"/>
    <cellStyle name="40% - Accent6 12 3_Exh G" xfId="3334" xr:uid="{00000000-0005-0000-0000-000055100000}"/>
    <cellStyle name="40% - Accent6 12 4" xfId="1631" xr:uid="{00000000-0005-0000-0000-000056100000}"/>
    <cellStyle name="40% - Accent6 12 4 2" xfId="5160" xr:uid="{00000000-0005-0000-0000-000057100000}"/>
    <cellStyle name="40% - Accent6 12 4 2 2" xfId="8720" xr:uid="{A152A783-54DF-451F-871A-C8EEEA7E7C2D}"/>
    <cellStyle name="40% - Accent6 12 4 3" xfId="6963" xr:uid="{43A0F4C0-EF35-4ECD-8DBE-E86D193FD527}"/>
    <cellStyle name="40% - Accent6 12 4_Exh G" xfId="3336" xr:uid="{00000000-0005-0000-0000-000058100000}"/>
    <cellStyle name="40% - Accent6 12 5" xfId="4281" xr:uid="{00000000-0005-0000-0000-000059100000}"/>
    <cellStyle name="40% - Accent6 12 5 2" xfId="7842" xr:uid="{E0DB9A09-F408-49C5-80AF-63F08019A5FC}"/>
    <cellStyle name="40% - Accent6 12 6" xfId="6084" xr:uid="{9AEC23DD-86BA-4B7B-8A8B-70B62E0CF2FB}"/>
    <cellStyle name="40% - Accent6 12_Exh G" xfId="3329" xr:uid="{00000000-0005-0000-0000-00005A100000}"/>
    <cellStyle name="40% - Accent6 13" xfId="608" xr:uid="{00000000-0005-0000-0000-00005B100000}"/>
    <cellStyle name="40% - Accent6 13 2" xfId="609" xr:uid="{00000000-0005-0000-0000-00005C100000}"/>
    <cellStyle name="40% - Accent6 13 2 2" xfId="610" xr:uid="{00000000-0005-0000-0000-00005D100000}"/>
    <cellStyle name="40% - Accent6 13 2 2 2" xfId="1637" xr:uid="{00000000-0005-0000-0000-00005E100000}"/>
    <cellStyle name="40% - Accent6 13 2 2 2 2" xfId="5166" xr:uid="{00000000-0005-0000-0000-00005F100000}"/>
    <cellStyle name="40% - Accent6 13 2 2 2 2 2" xfId="8726" xr:uid="{C242EDB8-AC24-4D88-BFFE-BE8D0525763E}"/>
    <cellStyle name="40% - Accent6 13 2 2 2 3" xfId="6969" xr:uid="{02AD2609-298C-40A3-90AC-94733CBFF202}"/>
    <cellStyle name="40% - Accent6 13 2 2 2_Exh G" xfId="3340" xr:uid="{00000000-0005-0000-0000-000060100000}"/>
    <cellStyle name="40% - Accent6 13 2 2 3" xfId="4287" xr:uid="{00000000-0005-0000-0000-000061100000}"/>
    <cellStyle name="40% - Accent6 13 2 2 3 2" xfId="7848" xr:uid="{C47E4570-9CA8-401B-B886-C3E340DF1BA7}"/>
    <cellStyle name="40% - Accent6 13 2 2 4" xfId="6090" xr:uid="{27D993AA-7B73-4A40-8890-18CC4C0C3A36}"/>
    <cellStyle name="40% - Accent6 13 2 2_Exh G" xfId="3339" xr:uid="{00000000-0005-0000-0000-000062100000}"/>
    <cellStyle name="40% - Accent6 13 2 3" xfId="1636" xr:uid="{00000000-0005-0000-0000-000063100000}"/>
    <cellStyle name="40% - Accent6 13 2 3 2" xfId="5165" xr:uid="{00000000-0005-0000-0000-000064100000}"/>
    <cellStyle name="40% - Accent6 13 2 3 2 2" xfId="8725" xr:uid="{B11F968D-BA5F-45D7-8BB0-F242AD5FF5FA}"/>
    <cellStyle name="40% - Accent6 13 2 3 3" xfId="6968" xr:uid="{1B69687C-BF15-4696-ADFC-5E8ACF833170}"/>
    <cellStyle name="40% - Accent6 13 2 3_Exh G" xfId="3341" xr:uid="{00000000-0005-0000-0000-000065100000}"/>
    <cellStyle name="40% - Accent6 13 2 4" xfId="4286" xr:uid="{00000000-0005-0000-0000-000066100000}"/>
    <cellStyle name="40% - Accent6 13 2 4 2" xfId="7847" xr:uid="{C2F79EF1-2B37-42FA-A759-AC030B1B0A61}"/>
    <cellStyle name="40% - Accent6 13 2 5" xfId="6089" xr:uid="{BE20CD27-A075-4919-95CF-36FB75492A7D}"/>
    <cellStyle name="40% - Accent6 13 2_Exh G" xfId="3338" xr:uid="{00000000-0005-0000-0000-000067100000}"/>
    <cellStyle name="40% - Accent6 13 3" xfId="611" xr:uid="{00000000-0005-0000-0000-000068100000}"/>
    <cellStyle name="40% - Accent6 13 3 2" xfId="1638" xr:uid="{00000000-0005-0000-0000-000069100000}"/>
    <cellStyle name="40% - Accent6 13 3 2 2" xfId="5167" xr:uid="{00000000-0005-0000-0000-00006A100000}"/>
    <cellStyle name="40% - Accent6 13 3 2 2 2" xfId="8727" xr:uid="{18C077F8-A54F-4C0A-BC57-0154CCDB03FE}"/>
    <cellStyle name="40% - Accent6 13 3 2 3" xfId="6970" xr:uid="{46A6AEB1-142E-4F8B-ADE6-8D6598FCE52F}"/>
    <cellStyle name="40% - Accent6 13 3 2_Exh G" xfId="3343" xr:uid="{00000000-0005-0000-0000-00006B100000}"/>
    <cellStyle name="40% - Accent6 13 3 3" xfId="4288" xr:uid="{00000000-0005-0000-0000-00006C100000}"/>
    <cellStyle name="40% - Accent6 13 3 3 2" xfId="7849" xr:uid="{480D034B-574E-4052-AF37-C4BF43852919}"/>
    <cellStyle name="40% - Accent6 13 3 4" xfId="6091" xr:uid="{2116F1B8-E686-420A-97C3-37B54B6362B3}"/>
    <cellStyle name="40% - Accent6 13 3_Exh G" xfId="3342" xr:uid="{00000000-0005-0000-0000-00006D100000}"/>
    <cellStyle name="40% - Accent6 13 4" xfId="1635" xr:uid="{00000000-0005-0000-0000-00006E100000}"/>
    <cellStyle name="40% - Accent6 13 4 2" xfId="5164" xr:uid="{00000000-0005-0000-0000-00006F100000}"/>
    <cellStyle name="40% - Accent6 13 4 2 2" xfId="8724" xr:uid="{275FAA9F-C9DD-49B4-8752-CF122FE99407}"/>
    <cellStyle name="40% - Accent6 13 4 3" xfId="6967" xr:uid="{BC3E9F7F-DF86-48F5-9D63-A5BB1EAFFA2C}"/>
    <cellStyle name="40% - Accent6 13 4_Exh G" xfId="3344" xr:uid="{00000000-0005-0000-0000-000070100000}"/>
    <cellStyle name="40% - Accent6 13 5" xfId="4285" xr:uid="{00000000-0005-0000-0000-000071100000}"/>
    <cellStyle name="40% - Accent6 13 5 2" xfId="7846" xr:uid="{2429C79A-3C5F-4876-AF5E-06DD34767BDC}"/>
    <cellStyle name="40% - Accent6 13 6" xfId="6088" xr:uid="{C75EC3D3-2E06-4AD6-B8BC-F93615DDCDAF}"/>
    <cellStyle name="40% - Accent6 13_Exh G" xfId="3337" xr:uid="{00000000-0005-0000-0000-000072100000}"/>
    <cellStyle name="40% - Accent6 14" xfId="612" xr:uid="{00000000-0005-0000-0000-000073100000}"/>
    <cellStyle name="40% - Accent6 14 2" xfId="613" xr:uid="{00000000-0005-0000-0000-000074100000}"/>
    <cellStyle name="40% - Accent6 14 2 2" xfId="1640" xr:uid="{00000000-0005-0000-0000-000075100000}"/>
    <cellStyle name="40% - Accent6 14 2 2 2" xfId="5169" xr:uid="{00000000-0005-0000-0000-000076100000}"/>
    <cellStyle name="40% - Accent6 14 2 2 2 2" xfId="8729" xr:uid="{0C169FE8-262A-4D6C-B394-011A32AAF817}"/>
    <cellStyle name="40% - Accent6 14 2 2 3" xfId="6972" xr:uid="{BA01D54C-DD42-4440-9A05-AA99EAEEB7A4}"/>
    <cellStyle name="40% - Accent6 14 2 2_Exh G" xfId="3347" xr:uid="{00000000-0005-0000-0000-000077100000}"/>
    <cellStyle name="40% - Accent6 14 2 3" xfId="4290" xr:uid="{00000000-0005-0000-0000-000078100000}"/>
    <cellStyle name="40% - Accent6 14 2 3 2" xfId="7851" xr:uid="{49F63019-1AD7-494F-8283-756A137F1DB6}"/>
    <cellStyle name="40% - Accent6 14 2 4" xfId="6093" xr:uid="{6DDFDAF0-E5B1-4898-A4C9-481119F44D48}"/>
    <cellStyle name="40% - Accent6 14 2_Exh G" xfId="3346" xr:uid="{00000000-0005-0000-0000-000079100000}"/>
    <cellStyle name="40% - Accent6 14 3" xfId="1639" xr:uid="{00000000-0005-0000-0000-00007A100000}"/>
    <cellStyle name="40% - Accent6 14 3 2" xfId="5168" xr:uid="{00000000-0005-0000-0000-00007B100000}"/>
    <cellStyle name="40% - Accent6 14 3 2 2" xfId="8728" xr:uid="{EACE37CB-CAF7-4BE5-969B-E56D0425AD82}"/>
    <cellStyle name="40% - Accent6 14 3 3" xfId="6971" xr:uid="{EB220150-024D-45D2-8F8A-2BBE437D184E}"/>
    <cellStyle name="40% - Accent6 14 3_Exh G" xfId="3348" xr:uid="{00000000-0005-0000-0000-00007C100000}"/>
    <cellStyle name="40% - Accent6 14 4" xfId="4289" xr:uid="{00000000-0005-0000-0000-00007D100000}"/>
    <cellStyle name="40% - Accent6 14 4 2" xfId="7850" xr:uid="{5FFD392A-929A-4811-927B-60D71CC7D396}"/>
    <cellStyle name="40% - Accent6 14 5" xfId="6092" xr:uid="{5558BA1E-9E85-488C-8D8D-126DA5BD9057}"/>
    <cellStyle name="40% - Accent6 14_Exh G" xfId="3345" xr:uid="{00000000-0005-0000-0000-00007E100000}"/>
    <cellStyle name="40% - Accent6 15" xfId="614" xr:uid="{00000000-0005-0000-0000-00007F100000}"/>
    <cellStyle name="40% - Accent6 15 2" xfId="1641" xr:uid="{00000000-0005-0000-0000-000080100000}"/>
    <cellStyle name="40% - Accent6 15 2 2" xfId="5170" xr:uid="{00000000-0005-0000-0000-000081100000}"/>
    <cellStyle name="40% - Accent6 15 2 2 2" xfId="8730" xr:uid="{94EC9C29-7FB4-4B41-B3A4-6EECD1BBB617}"/>
    <cellStyle name="40% - Accent6 15 2 3" xfId="6973" xr:uid="{AE2D865F-4A72-42EF-A689-7A5B08F2A4CC}"/>
    <cellStyle name="40% - Accent6 15 2_Exh G" xfId="3350" xr:uid="{00000000-0005-0000-0000-000082100000}"/>
    <cellStyle name="40% - Accent6 15 3" xfId="4291" xr:uid="{00000000-0005-0000-0000-000083100000}"/>
    <cellStyle name="40% - Accent6 15 3 2" xfId="7852" xr:uid="{96F48B78-08CD-4D75-87DA-32236F6D9ECD}"/>
    <cellStyle name="40% - Accent6 15 4" xfId="6094" xr:uid="{FF19B338-DAC1-4968-805C-C22E89F37CD8}"/>
    <cellStyle name="40% - Accent6 15_Exh G" xfId="3349" xr:uid="{00000000-0005-0000-0000-000084100000}"/>
    <cellStyle name="40% - Accent6 16" xfId="864" xr:uid="{00000000-0005-0000-0000-000085100000}"/>
    <cellStyle name="40% - Accent6 16 2" xfId="1802" xr:uid="{00000000-0005-0000-0000-000086100000}"/>
    <cellStyle name="40% - Accent6 16 2 2" xfId="5322" xr:uid="{00000000-0005-0000-0000-000087100000}"/>
    <cellStyle name="40% - Accent6 16 2 2 2" xfId="8882" xr:uid="{E35C79FB-7DD6-4AA3-A39D-FBA6DCD24C35}"/>
    <cellStyle name="40% - Accent6 16 2 3" xfId="7125" xr:uid="{EB5A3CCA-6DD3-4FBF-BFCF-C705E209EC7C}"/>
    <cellStyle name="40% - Accent6 16 2_Exh G" xfId="3352" xr:uid="{00000000-0005-0000-0000-000088100000}"/>
    <cellStyle name="40% - Accent6 16 3" xfId="4443" xr:uid="{00000000-0005-0000-0000-000089100000}"/>
    <cellStyle name="40% - Accent6 16 3 2" xfId="8004" xr:uid="{B6C75186-488B-4E4C-9E67-8ECD8112A368}"/>
    <cellStyle name="40% - Accent6 16 4" xfId="6247" xr:uid="{04054BF9-D6F7-4CCB-8966-E9EF5D6115D7}"/>
    <cellStyle name="40% - Accent6 16_Exh G" xfId="3351" xr:uid="{00000000-0005-0000-0000-00008A100000}"/>
    <cellStyle name="40% - Accent6 2" xfId="615" xr:uid="{00000000-0005-0000-0000-00008B100000}"/>
    <cellStyle name="40% - Accent6 2 2" xfId="616" xr:uid="{00000000-0005-0000-0000-00008C100000}"/>
    <cellStyle name="40% - Accent6 2 2 2" xfId="617" xr:uid="{00000000-0005-0000-0000-00008D100000}"/>
    <cellStyle name="40% - Accent6 2 2 2 2" xfId="1644" xr:uid="{00000000-0005-0000-0000-00008E100000}"/>
    <cellStyle name="40% - Accent6 2 2 2 2 2" xfId="5173" xr:uid="{00000000-0005-0000-0000-00008F100000}"/>
    <cellStyle name="40% - Accent6 2 2 2 2 2 2" xfId="8733" xr:uid="{B4F0D33D-2D79-4BA0-A14C-574FD6CE221E}"/>
    <cellStyle name="40% - Accent6 2 2 2 2 3" xfId="6976" xr:uid="{E783E12C-E56E-4D7C-9F9B-13B1EB23C1C4}"/>
    <cellStyle name="40% - Accent6 2 2 2 2_Exh G" xfId="3356" xr:uid="{00000000-0005-0000-0000-000090100000}"/>
    <cellStyle name="40% - Accent6 2 2 2 3" xfId="4294" xr:uid="{00000000-0005-0000-0000-000091100000}"/>
    <cellStyle name="40% - Accent6 2 2 2 3 2" xfId="7855" xr:uid="{BFD4865E-4C9D-43FA-936A-393991D3A26E}"/>
    <cellStyle name="40% - Accent6 2 2 2 4" xfId="6097" xr:uid="{22D7C811-EA2A-4451-ABCF-02BF79D9A256}"/>
    <cellStyle name="40% - Accent6 2 2 2_Exh G" xfId="3355" xr:uid="{00000000-0005-0000-0000-000092100000}"/>
    <cellStyle name="40% - Accent6 2 2 3" xfId="1006" xr:uid="{00000000-0005-0000-0000-000093100000}"/>
    <cellStyle name="40% - Accent6 2 2 3 2" xfId="1919" xr:uid="{00000000-0005-0000-0000-000094100000}"/>
    <cellStyle name="40% - Accent6 2 2 3 2 2" xfId="5436" xr:uid="{00000000-0005-0000-0000-000095100000}"/>
    <cellStyle name="40% - Accent6 2 2 3 2 2 2" xfId="8996" xr:uid="{5A86CE06-3625-4647-8915-4924D85E7C98}"/>
    <cellStyle name="40% - Accent6 2 2 3 2 3" xfId="7239" xr:uid="{21F9D87D-7173-4FA1-A263-410F9274BDB2}"/>
    <cellStyle name="40% - Accent6 2 2 3 2_Exh G" xfId="3358" xr:uid="{00000000-0005-0000-0000-000096100000}"/>
    <cellStyle name="40% - Accent6 2 2 3 3" xfId="4557" xr:uid="{00000000-0005-0000-0000-000097100000}"/>
    <cellStyle name="40% - Accent6 2 2 3 3 2" xfId="8118" xr:uid="{051927DE-FDC2-4720-8A2A-02D874464F1A}"/>
    <cellStyle name="40% - Accent6 2 2 3 4" xfId="6361" xr:uid="{05BD372A-0B05-41D8-B3DA-953DFC752FA9}"/>
    <cellStyle name="40% - Accent6 2 2 3_Exh G" xfId="3357" xr:uid="{00000000-0005-0000-0000-000098100000}"/>
    <cellStyle name="40% - Accent6 2 2 4" xfId="1643" xr:uid="{00000000-0005-0000-0000-000099100000}"/>
    <cellStyle name="40% - Accent6 2 2 4 2" xfId="5172" xr:uid="{00000000-0005-0000-0000-00009A100000}"/>
    <cellStyle name="40% - Accent6 2 2 4 2 2" xfId="8732" xr:uid="{9A8FF8C5-0445-4206-B7D0-A9DEEB7603DF}"/>
    <cellStyle name="40% - Accent6 2 2 4 3" xfId="6975" xr:uid="{FFCC0CCE-A117-41F4-B0BA-9927A1403748}"/>
    <cellStyle name="40% - Accent6 2 2 4_Exh G" xfId="3359" xr:uid="{00000000-0005-0000-0000-00009B100000}"/>
    <cellStyle name="40% - Accent6 2 2 5" xfId="4293" xr:uid="{00000000-0005-0000-0000-00009C100000}"/>
    <cellStyle name="40% - Accent6 2 2 5 2" xfId="7854" xr:uid="{34ADB7D6-8F79-45B6-9AEA-A2CCF8013A0D}"/>
    <cellStyle name="40% - Accent6 2 2 6" xfId="6096" xr:uid="{78ACC6BF-B9B7-4255-B18F-F5163D38F29A}"/>
    <cellStyle name="40% - Accent6 2 2_Exh G" xfId="3354" xr:uid="{00000000-0005-0000-0000-00009D100000}"/>
    <cellStyle name="40% - Accent6 2 3" xfId="618" xr:uid="{00000000-0005-0000-0000-00009E100000}"/>
    <cellStyle name="40% - Accent6 2 3 2" xfId="1645" xr:uid="{00000000-0005-0000-0000-00009F100000}"/>
    <cellStyle name="40% - Accent6 2 3 2 2" xfId="5174" xr:uid="{00000000-0005-0000-0000-0000A0100000}"/>
    <cellStyle name="40% - Accent6 2 3 2 2 2" xfId="8734" xr:uid="{3CD6F79D-519C-4C40-B4EB-B220F665DD85}"/>
    <cellStyle name="40% - Accent6 2 3 2 3" xfId="6977" xr:uid="{0A6F0695-9038-4482-A41A-E772E09A2099}"/>
    <cellStyle name="40% - Accent6 2 3 2_Exh G" xfId="3361" xr:uid="{00000000-0005-0000-0000-0000A1100000}"/>
    <cellStyle name="40% - Accent6 2 3 3" xfId="4295" xr:uid="{00000000-0005-0000-0000-0000A2100000}"/>
    <cellStyle name="40% - Accent6 2 3 3 2" xfId="7856" xr:uid="{5762BC41-43D9-465F-BA51-F320C2EE9CEB}"/>
    <cellStyle name="40% - Accent6 2 3 4" xfId="6098" xr:uid="{20400EEF-FFC6-4111-944A-2FD3420D9781}"/>
    <cellStyle name="40% - Accent6 2 3_Exh G" xfId="3360" xr:uid="{00000000-0005-0000-0000-0000A3100000}"/>
    <cellStyle name="40% - Accent6 2 4" xfId="1005" xr:uid="{00000000-0005-0000-0000-0000A4100000}"/>
    <cellStyle name="40% - Accent6 2 4 2" xfId="1918" xr:uid="{00000000-0005-0000-0000-0000A5100000}"/>
    <cellStyle name="40% - Accent6 2 4 2 2" xfId="5435" xr:uid="{00000000-0005-0000-0000-0000A6100000}"/>
    <cellStyle name="40% - Accent6 2 4 2 2 2" xfId="8995" xr:uid="{BE9A71A8-CA02-4577-B574-71A053F82A48}"/>
    <cellStyle name="40% - Accent6 2 4 2 3" xfId="7238" xr:uid="{B4F492A0-6F1D-4FB0-811D-951932289F63}"/>
    <cellStyle name="40% - Accent6 2 4 2_Exh G" xfId="3363" xr:uid="{00000000-0005-0000-0000-0000A7100000}"/>
    <cellStyle name="40% - Accent6 2 4 3" xfId="4556" xr:uid="{00000000-0005-0000-0000-0000A8100000}"/>
    <cellStyle name="40% - Accent6 2 4 3 2" xfId="8117" xr:uid="{796446C3-C14D-4F1D-9294-CFA7FD31E2A6}"/>
    <cellStyle name="40% - Accent6 2 4 4" xfId="6360" xr:uid="{67E5F3CC-8414-487B-8491-3CCFAAF703E1}"/>
    <cellStyle name="40% - Accent6 2 4_Exh G" xfId="3362" xr:uid="{00000000-0005-0000-0000-0000A9100000}"/>
    <cellStyle name="40% - Accent6 2 5" xfId="1642" xr:uid="{00000000-0005-0000-0000-0000AA100000}"/>
    <cellStyle name="40% - Accent6 2 5 2" xfId="5171" xr:uid="{00000000-0005-0000-0000-0000AB100000}"/>
    <cellStyle name="40% - Accent6 2 5 2 2" xfId="8731" xr:uid="{C8544501-DC43-4737-BF65-DD0A4030F32C}"/>
    <cellStyle name="40% - Accent6 2 5 3" xfId="6974" xr:uid="{DFB3F454-8F30-4079-8B20-F91C9B729550}"/>
    <cellStyle name="40% - Accent6 2 5_Exh G" xfId="3364" xr:uid="{00000000-0005-0000-0000-0000AC100000}"/>
    <cellStyle name="40% - Accent6 2 6" xfId="4292" xr:uid="{00000000-0005-0000-0000-0000AD100000}"/>
    <cellStyle name="40% - Accent6 2 6 2" xfId="7853" xr:uid="{4C0BC045-5145-4AB4-BA97-77629CA20F12}"/>
    <cellStyle name="40% - Accent6 2 7" xfId="6095" xr:uid="{91ADF58F-3796-4B8A-9BD5-B11216F160D3}"/>
    <cellStyle name="40% - Accent6 2_Exh G" xfId="3353" xr:uid="{00000000-0005-0000-0000-0000AE100000}"/>
    <cellStyle name="40% - Accent6 3" xfId="619" xr:uid="{00000000-0005-0000-0000-0000AF100000}"/>
    <cellStyle name="40% - Accent6 3 2" xfId="620" xr:uid="{00000000-0005-0000-0000-0000B0100000}"/>
    <cellStyle name="40% - Accent6 3 2 2" xfId="621" xr:uid="{00000000-0005-0000-0000-0000B1100000}"/>
    <cellStyle name="40% - Accent6 3 2 2 2" xfId="1648" xr:uid="{00000000-0005-0000-0000-0000B2100000}"/>
    <cellStyle name="40% - Accent6 3 2 2 2 2" xfId="5177" xr:uid="{00000000-0005-0000-0000-0000B3100000}"/>
    <cellStyle name="40% - Accent6 3 2 2 2 2 2" xfId="8737" xr:uid="{8BFFB6EF-6FFA-4BE7-B0B8-23C55B95F56D}"/>
    <cellStyle name="40% - Accent6 3 2 2 2 3" xfId="6980" xr:uid="{9FC3DF72-6272-4E11-8FF8-6F28FE8C6D91}"/>
    <cellStyle name="40% - Accent6 3 2 2 2_Exh G" xfId="3368" xr:uid="{00000000-0005-0000-0000-0000B4100000}"/>
    <cellStyle name="40% - Accent6 3 2 2 3" xfId="4298" xr:uid="{00000000-0005-0000-0000-0000B5100000}"/>
    <cellStyle name="40% - Accent6 3 2 2 3 2" xfId="7859" xr:uid="{4C3C5228-6268-40A9-AD50-5C1FCF22F116}"/>
    <cellStyle name="40% - Accent6 3 2 2 4" xfId="6101" xr:uid="{A55D6685-5F2C-4650-ADED-94D297888691}"/>
    <cellStyle name="40% - Accent6 3 2 2_Exh G" xfId="3367" xr:uid="{00000000-0005-0000-0000-0000B6100000}"/>
    <cellStyle name="40% - Accent6 3 2 3" xfId="1008" xr:uid="{00000000-0005-0000-0000-0000B7100000}"/>
    <cellStyle name="40% - Accent6 3 2 3 2" xfId="1921" xr:uid="{00000000-0005-0000-0000-0000B8100000}"/>
    <cellStyle name="40% - Accent6 3 2 3 2 2" xfId="5438" xr:uid="{00000000-0005-0000-0000-0000B9100000}"/>
    <cellStyle name="40% - Accent6 3 2 3 2 2 2" xfId="8998" xr:uid="{5F36188D-ACEF-4846-894A-FCAD161F85CF}"/>
    <cellStyle name="40% - Accent6 3 2 3 2 3" xfId="7241" xr:uid="{71690F2C-A23B-4625-ACBD-A5F1A7E49FEB}"/>
    <cellStyle name="40% - Accent6 3 2 3 2_Exh G" xfId="3370" xr:uid="{00000000-0005-0000-0000-0000BA100000}"/>
    <cellStyle name="40% - Accent6 3 2 3 3" xfId="4559" xr:uid="{00000000-0005-0000-0000-0000BB100000}"/>
    <cellStyle name="40% - Accent6 3 2 3 3 2" xfId="8120" xr:uid="{5C14986C-9618-48B5-82E2-794F14FC7239}"/>
    <cellStyle name="40% - Accent6 3 2 3 4" xfId="6363" xr:uid="{5BAC7C7E-951A-4EB6-9DA5-2953A5C693F5}"/>
    <cellStyle name="40% - Accent6 3 2 3_Exh G" xfId="3369" xr:uid="{00000000-0005-0000-0000-0000BC100000}"/>
    <cellStyle name="40% - Accent6 3 2 4" xfId="1647" xr:uid="{00000000-0005-0000-0000-0000BD100000}"/>
    <cellStyle name="40% - Accent6 3 2 4 2" xfId="5176" xr:uid="{00000000-0005-0000-0000-0000BE100000}"/>
    <cellStyle name="40% - Accent6 3 2 4 2 2" xfId="8736" xr:uid="{12431760-6BEC-4934-9692-1AABFC2852D6}"/>
    <cellStyle name="40% - Accent6 3 2 4 3" xfId="6979" xr:uid="{82D7F5A5-926A-4DA8-9529-1B5C0E4E093D}"/>
    <cellStyle name="40% - Accent6 3 2 4_Exh G" xfId="3371" xr:uid="{00000000-0005-0000-0000-0000BF100000}"/>
    <cellStyle name="40% - Accent6 3 2 5" xfId="4297" xr:uid="{00000000-0005-0000-0000-0000C0100000}"/>
    <cellStyle name="40% - Accent6 3 2 5 2" xfId="7858" xr:uid="{9DA9FD71-BDEF-46BA-8857-BF069EDA08AD}"/>
    <cellStyle name="40% - Accent6 3 2 6" xfId="6100" xr:uid="{A3726170-A1D6-4BEA-9916-C4D242717139}"/>
    <cellStyle name="40% - Accent6 3 2_Exh G" xfId="3366" xr:uid="{00000000-0005-0000-0000-0000C1100000}"/>
    <cellStyle name="40% - Accent6 3 3" xfId="622" xr:uid="{00000000-0005-0000-0000-0000C2100000}"/>
    <cellStyle name="40% - Accent6 3 3 2" xfId="1649" xr:uid="{00000000-0005-0000-0000-0000C3100000}"/>
    <cellStyle name="40% - Accent6 3 3 2 2" xfId="5178" xr:uid="{00000000-0005-0000-0000-0000C4100000}"/>
    <cellStyle name="40% - Accent6 3 3 2 2 2" xfId="8738" xr:uid="{F262CA0F-7563-44B0-9D93-2CD4AE99DDF8}"/>
    <cellStyle name="40% - Accent6 3 3 2 3" xfId="6981" xr:uid="{AC556E61-94F0-4758-B9BE-B50F4E51492D}"/>
    <cellStyle name="40% - Accent6 3 3 2_Exh G" xfId="3373" xr:uid="{00000000-0005-0000-0000-0000C5100000}"/>
    <cellStyle name="40% - Accent6 3 3 3" xfId="4299" xr:uid="{00000000-0005-0000-0000-0000C6100000}"/>
    <cellStyle name="40% - Accent6 3 3 3 2" xfId="7860" xr:uid="{7F841D52-28B7-4AD8-B4A7-C27ABCA9073D}"/>
    <cellStyle name="40% - Accent6 3 3 4" xfId="6102" xr:uid="{8E87915D-B82B-432D-92F4-AEE1EF2F9E20}"/>
    <cellStyle name="40% - Accent6 3 3_Exh G" xfId="3372" xr:uid="{00000000-0005-0000-0000-0000C7100000}"/>
    <cellStyle name="40% - Accent6 3 4" xfId="1007" xr:uid="{00000000-0005-0000-0000-0000C8100000}"/>
    <cellStyle name="40% - Accent6 3 4 2" xfId="1920" xr:uid="{00000000-0005-0000-0000-0000C9100000}"/>
    <cellStyle name="40% - Accent6 3 4 2 2" xfId="5437" xr:uid="{00000000-0005-0000-0000-0000CA100000}"/>
    <cellStyle name="40% - Accent6 3 4 2 2 2" xfId="8997" xr:uid="{717A22E2-F905-4AE9-997E-E86F11DAC3C2}"/>
    <cellStyle name="40% - Accent6 3 4 2 3" xfId="7240" xr:uid="{5D700EF8-D5CD-4B9B-B993-136A99E81A9E}"/>
    <cellStyle name="40% - Accent6 3 4 2_Exh G" xfId="3375" xr:uid="{00000000-0005-0000-0000-0000CB100000}"/>
    <cellStyle name="40% - Accent6 3 4 3" xfId="4558" xr:uid="{00000000-0005-0000-0000-0000CC100000}"/>
    <cellStyle name="40% - Accent6 3 4 3 2" xfId="8119" xr:uid="{FCA3AD8B-2DC6-4794-A6B2-0F631BCD7B7D}"/>
    <cellStyle name="40% - Accent6 3 4 4" xfId="6362" xr:uid="{2B395CDA-C057-4CE6-B689-87821DBC9685}"/>
    <cellStyle name="40% - Accent6 3 4_Exh G" xfId="3374" xr:uid="{00000000-0005-0000-0000-0000CD100000}"/>
    <cellStyle name="40% - Accent6 3 5" xfId="1646" xr:uid="{00000000-0005-0000-0000-0000CE100000}"/>
    <cellStyle name="40% - Accent6 3 5 2" xfId="5175" xr:uid="{00000000-0005-0000-0000-0000CF100000}"/>
    <cellStyle name="40% - Accent6 3 5 2 2" xfId="8735" xr:uid="{6C5AAF6E-5306-4DBB-99C9-C31D26D9EF62}"/>
    <cellStyle name="40% - Accent6 3 5 3" xfId="6978" xr:uid="{C9A2962D-53EB-4954-A1F6-F0D43EC54727}"/>
    <cellStyle name="40% - Accent6 3 5_Exh G" xfId="3376" xr:uid="{00000000-0005-0000-0000-0000D0100000}"/>
    <cellStyle name="40% - Accent6 3 6" xfId="4296" xr:uid="{00000000-0005-0000-0000-0000D1100000}"/>
    <cellStyle name="40% - Accent6 3 6 2" xfId="7857" xr:uid="{A79A2535-3206-4642-A96F-D79B0E736AA5}"/>
    <cellStyle name="40% - Accent6 3 7" xfId="6099" xr:uid="{3CD38507-59F6-4C94-B699-E66371775F1C}"/>
    <cellStyle name="40% - Accent6 3_Exh G" xfId="3365" xr:uid="{00000000-0005-0000-0000-0000D2100000}"/>
    <cellStyle name="40% - Accent6 4" xfId="623" xr:uid="{00000000-0005-0000-0000-0000D3100000}"/>
    <cellStyle name="40% - Accent6 4 2" xfId="624" xr:uid="{00000000-0005-0000-0000-0000D4100000}"/>
    <cellStyle name="40% - Accent6 4 2 2" xfId="625" xr:uid="{00000000-0005-0000-0000-0000D5100000}"/>
    <cellStyle name="40% - Accent6 4 2 2 2" xfId="1652" xr:uid="{00000000-0005-0000-0000-0000D6100000}"/>
    <cellStyle name="40% - Accent6 4 2 2 2 2" xfId="5181" xr:uid="{00000000-0005-0000-0000-0000D7100000}"/>
    <cellStyle name="40% - Accent6 4 2 2 2 2 2" xfId="8741" xr:uid="{1706347F-2947-47C9-A931-8D1D9EBF107B}"/>
    <cellStyle name="40% - Accent6 4 2 2 2 3" xfId="6984" xr:uid="{0A880D65-F54A-4864-8690-397D06674F08}"/>
    <cellStyle name="40% - Accent6 4 2 2 2_Exh G" xfId="3380" xr:uid="{00000000-0005-0000-0000-0000D8100000}"/>
    <cellStyle name="40% - Accent6 4 2 2 3" xfId="4302" xr:uid="{00000000-0005-0000-0000-0000D9100000}"/>
    <cellStyle name="40% - Accent6 4 2 2 3 2" xfId="7863" xr:uid="{2B79F9B5-F321-4848-B8B6-967405EB438D}"/>
    <cellStyle name="40% - Accent6 4 2 2 4" xfId="6105" xr:uid="{98089BD7-F2BE-40BC-9FA7-118569E62A38}"/>
    <cellStyle name="40% - Accent6 4 2 2_Exh G" xfId="3379" xr:uid="{00000000-0005-0000-0000-0000DA100000}"/>
    <cellStyle name="40% - Accent6 4 2 3" xfId="1010" xr:uid="{00000000-0005-0000-0000-0000DB100000}"/>
    <cellStyle name="40% - Accent6 4 2 3 2" xfId="1923" xr:uid="{00000000-0005-0000-0000-0000DC100000}"/>
    <cellStyle name="40% - Accent6 4 2 3 2 2" xfId="5440" xr:uid="{00000000-0005-0000-0000-0000DD100000}"/>
    <cellStyle name="40% - Accent6 4 2 3 2 2 2" xfId="9000" xr:uid="{A8E1DB5C-92BA-429B-B1D2-298DAE350B1D}"/>
    <cellStyle name="40% - Accent6 4 2 3 2 3" xfId="7243" xr:uid="{58934843-AB9A-4D69-B811-827FEE30C193}"/>
    <cellStyle name="40% - Accent6 4 2 3 2_Exh G" xfId="3382" xr:uid="{00000000-0005-0000-0000-0000DE100000}"/>
    <cellStyle name="40% - Accent6 4 2 3 3" xfId="4561" xr:uid="{00000000-0005-0000-0000-0000DF100000}"/>
    <cellStyle name="40% - Accent6 4 2 3 3 2" xfId="8122" xr:uid="{2937454C-E932-4ACF-848A-41B57D56D4AA}"/>
    <cellStyle name="40% - Accent6 4 2 3 4" xfId="6365" xr:uid="{21331307-74E1-4E6E-A2F0-5C903E3A9943}"/>
    <cellStyle name="40% - Accent6 4 2 3_Exh G" xfId="3381" xr:uid="{00000000-0005-0000-0000-0000E0100000}"/>
    <cellStyle name="40% - Accent6 4 2 4" xfId="1651" xr:uid="{00000000-0005-0000-0000-0000E1100000}"/>
    <cellStyle name="40% - Accent6 4 2 4 2" xfId="5180" xr:uid="{00000000-0005-0000-0000-0000E2100000}"/>
    <cellStyle name="40% - Accent6 4 2 4 2 2" xfId="8740" xr:uid="{24AF4157-B8D3-4757-98BF-0A08E14F4DE5}"/>
    <cellStyle name="40% - Accent6 4 2 4 3" xfId="6983" xr:uid="{8D9C0640-8DE2-470A-9B3F-71260976B85E}"/>
    <cellStyle name="40% - Accent6 4 2 4_Exh G" xfId="3383" xr:uid="{00000000-0005-0000-0000-0000E3100000}"/>
    <cellStyle name="40% - Accent6 4 2 5" xfId="4301" xr:uid="{00000000-0005-0000-0000-0000E4100000}"/>
    <cellStyle name="40% - Accent6 4 2 5 2" xfId="7862" xr:uid="{F4A1E3B9-AE2E-4FA6-B7C7-6AD1B654FA39}"/>
    <cellStyle name="40% - Accent6 4 2 6" xfId="6104" xr:uid="{2241F290-3F77-48E0-B97D-AF7CF2FC3AB4}"/>
    <cellStyle name="40% - Accent6 4 2_Exh G" xfId="3378" xr:uid="{00000000-0005-0000-0000-0000E5100000}"/>
    <cellStyle name="40% - Accent6 4 3" xfId="626" xr:uid="{00000000-0005-0000-0000-0000E6100000}"/>
    <cellStyle name="40% - Accent6 4 3 2" xfId="1653" xr:uid="{00000000-0005-0000-0000-0000E7100000}"/>
    <cellStyle name="40% - Accent6 4 3 2 2" xfId="5182" xr:uid="{00000000-0005-0000-0000-0000E8100000}"/>
    <cellStyle name="40% - Accent6 4 3 2 2 2" xfId="8742" xr:uid="{89F200E5-BECA-4AA9-9D26-051C704C1E8E}"/>
    <cellStyle name="40% - Accent6 4 3 2 3" xfId="6985" xr:uid="{964E090F-7D56-41AB-AD19-D7E06FD9BBBB}"/>
    <cellStyle name="40% - Accent6 4 3 2_Exh G" xfId="3385" xr:uid="{00000000-0005-0000-0000-0000E9100000}"/>
    <cellStyle name="40% - Accent6 4 3 3" xfId="4303" xr:uid="{00000000-0005-0000-0000-0000EA100000}"/>
    <cellStyle name="40% - Accent6 4 3 3 2" xfId="7864" xr:uid="{071B0078-B55C-41CD-BE84-8BD985499882}"/>
    <cellStyle name="40% - Accent6 4 3 4" xfId="6106" xr:uid="{CF08D4E1-447C-4300-AF8B-11EB33DEAD8F}"/>
    <cellStyle name="40% - Accent6 4 3_Exh G" xfId="3384" xr:uid="{00000000-0005-0000-0000-0000EB100000}"/>
    <cellStyle name="40% - Accent6 4 4" xfId="1009" xr:uid="{00000000-0005-0000-0000-0000EC100000}"/>
    <cellStyle name="40% - Accent6 4 4 2" xfId="1922" xr:uid="{00000000-0005-0000-0000-0000ED100000}"/>
    <cellStyle name="40% - Accent6 4 4 2 2" xfId="5439" xr:uid="{00000000-0005-0000-0000-0000EE100000}"/>
    <cellStyle name="40% - Accent6 4 4 2 2 2" xfId="8999" xr:uid="{6368F1D9-CB99-4269-9FBF-11612AC9BE9F}"/>
    <cellStyle name="40% - Accent6 4 4 2 3" xfId="7242" xr:uid="{BF02F619-D513-4058-892A-3263521DA6EC}"/>
    <cellStyle name="40% - Accent6 4 4 2_Exh G" xfId="3387" xr:uid="{00000000-0005-0000-0000-0000EF100000}"/>
    <cellStyle name="40% - Accent6 4 4 3" xfId="4560" xr:uid="{00000000-0005-0000-0000-0000F0100000}"/>
    <cellStyle name="40% - Accent6 4 4 3 2" xfId="8121" xr:uid="{073634B4-CA76-42F8-A402-0B3F15C56D07}"/>
    <cellStyle name="40% - Accent6 4 4 4" xfId="6364" xr:uid="{A718A3C8-E5F9-4595-8D97-2C8306EE096B}"/>
    <cellStyle name="40% - Accent6 4 4_Exh G" xfId="3386" xr:uid="{00000000-0005-0000-0000-0000F1100000}"/>
    <cellStyle name="40% - Accent6 4 5" xfId="1650" xr:uid="{00000000-0005-0000-0000-0000F2100000}"/>
    <cellStyle name="40% - Accent6 4 5 2" xfId="5179" xr:uid="{00000000-0005-0000-0000-0000F3100000}"/>
    <cellStyle name="40% - Accent6 4 5 2 2" xfId="8739" xr:uid="{01B5B10A-CE2B-45DC-9FD1-3C8819AFCCF0}"/>
    <cellStyle name="40% - Accent6 4 5 3" xfId="6982" xr:uid="{E1C1FBB2-C18C-49E0-ACE3-6EE1BB8E2B3B}"/>
    <cellStyle name="40% - Accent6 4 5_Exh G" xfId="3388" xr:uid="{00000000-0005-0000-0000-0000F4100000}"/>
    <cellStyle name="40% - Accent6 4 6" xfId="4300" xr:uid="{00000000-0005-0000-0000-0000F5100000}"/>
    <cellStyle name="40% - Accent6 4 6 2" xfId="7861" xr:uid="{43C18116-E0C5-4B0B-84CE-18FD9EC7E61C}"/>
    <cellStyle name="40% - Accent6 4 7" xfId="6103" xr:uid="{98DEB286-9AA2-4705-B949-1994A6302E23}"/>
    <cellStyle name="40% - Accent6 4_Exh G" xfId="3377" xr:uid="{00000000-0005-0000-0000-0000F6100000}"/>
    <cellStyle name="40% - Accent6 5" xfId="627" xr:uid="{00000000-0005-0000-0000-0000F7100000}"/>
    <cellStyle name="40% - Accent6 5 2" xfId="628" xr:uid="{00000000-0005-0000-0000-0000F8100000}"/>
    <cellStyle name="40% - Accent6 5 2 2" xfId="629" xr:uid="{00000000-0005-0000-0000-0000F9100000}"/>
    <cellStyle name="40% - Accent6 5 2 2 2" xfId="1656" xr:uid="{00000000-0005-0000-0000-0000FA100000}"/>
    <cellStyle name="40% - Accent6 5 2 2 2 2" xfId="5185" xr:uid="{00000000-0005-0000-0000-0000FB100000}"/>
    <cellStyle name="40% - Accent6 5 2 2 2 2 2" xfId="8745" xr:uid="{82A5E959-12B5-45FC-8068-F959BDEA6613}"/>
    <cellStyle name="40% - Accent6 5 2 2 2 3" xfId="6988" xr:uid="{6E0D6127-0109-43AF-9F2C-E83987DE7A08}"/>
    <cellStyle name="40% - Accent6 5 2 2 2_Exh G" xfId="3392" xr:uid="{00000000-0005-0000-0000-0000FC100000}"/>
    <cellStyle name="40% - Accent6 5 2 2 3" xfId="4306" xr:uid="{00000000-0005-0000-0000-0000FD100000}"/>
    <cellStyle name="40% - Accent6 5 2 2 3 2" xfId="7867" xr:uid="{72567A0B-71D7-4841-B920-384A68D26D4D}"/>
    <cellStyle name="40% - Accent6 5 2 2 4" xfId="6109" xr:uid="{E094ABA6-9D31-4F7F-8B3A-1EDBC67E5E88}"/>
    <cellStyle name="40% - Accent6 5 2 2_Exh G" xfId="3391" xr:uid="{00000000-0005-0000-0000-0000FE100000}"/>
    <cellStyle name="40% - Accent6 5 2 3" xfId="1655" xr:uid="{00000000-0005-0000-0000-0000FF100000}"/>
    <cellStyle name="40% - Accent6 5 2 3 2" xfId="5184" xr:uid="{00000000-0005-0000-0000-000000110000}"/>
    <cellStyle name="40% - Accent6 5 2 3 2 2" xfId="8744" xr:uid="{7FE0D307-B3DC-4FCB-82D6-A68A3C8E3F79}"/>
    <cellStyle name="40% - Accent6 5 2 3 3" xfId="6987" xr:uid="{DCD13459-A9DC-482F-AED5-000B361EEC1F}"/>
    <cellStyle name="40% - Accent6 5 2 3_Exh G" xfId="3393" xr:uid="{00000000-0005-0000-0000-000001110000}"/>
    <cellStyle name="40% - Accent6 5 2 4" xfId="4305" xr:uid="{00000000-0005-0000-0000-000002110000}"/>
    <cellStyle name="40% - Accent6 5 2 4 2" xfId="7866" xr:uid="{4BE01C00-B598-418A-879F-2A74E5A99AE3}"/>
    <cellStyle name="40% - Accent6 5 2 5" xfId="6108" xr:uid="{AB3CFFA6-3CB1-4605-B6C5-C28848C2A53F}"/>
    <cellStyle name="40% - Accent6 5 2_Exh G" xfId="3390" xr:uid="{00000000-0005-0000-0000-000003110000}"/>
    <cellStyle name="40% - Accent6 5 3" xfId="630" xr:uid="{00000000-0005-0000-0000-000004110000}"/>
    <cellStyle name="40% - Accent6 5 3 2" xfId="1657" xr:uid="{00000000-0005-0000-0000-000005110000}"/>
    <cellStyle name="40% - Accent6 5 3 2 2" xfId="5186" xr:uid="{00000000-0005-0000-0000-000006110000}"/>
    <cellStyle name="40% - Accent6 5 3 2 2 2" xfId="8746" xr:uid="{BEF3A488-AB1D-4CB5-8BA1-85E96A8B9C9D}"/>
    <cellStyle name="40% - Accent6 5 3 2 3" xfId="6989" xr:uid="{475B80AB-A707-479E-B6CB-0D76B31F77B5}"/>
    <cellStyle name="40% - Accent6 5 3 2_Exh G" xfId="3395" xr:uid="{00000000-0005-0000-0000-000007110000}"/>
    <cellStyle name="40% - Accent6 5 3 3" xfId="4307" xr:uid="{00000000-0005-0000-0000-000008110000}"/>
    <cellStyle name="40% - Accent6 5 3 3 2" xfId="7868" xr:uid="{760B3D98-7D50-40F2-AB77-B8927CB7B712}"/>
    <cellStyle name="40% - Accent6 5 3 4" xfId="6110" xr:uid="{BB34B8B4-50C0-4621-B848-4D221F92EF06}"/>
    <cellStyle name="40% - Accent6 5 3_Exh G" xfId="3394" xr:uid="{00000000-0005-0000-0000-000009110000}"/>
    <cellStyle name="40% - Accent6 5 4" xfId="1011" xr:uid="{00000000-0005-0000-0000-00000A110000}"/>
    <cellStyle name="40% - Accent6 5 5" xfId="1654" xr:uid="{00000000-0005-0000-0000-00000B110000}"/>
    <cellStyle name="40% - Accent6 5 5 2" xfId="5183" xr:uid="{00000000-0005-0000-0000-00000C110000}"/>
    <cellStyle name="40% - Accent6 5 5 2 2" xfId="8743" xr:uid="{316E6E31-F061-4ACF-ADC9-E0D3AC2093A4}"/>
    <cellStyle name="40% - Accent6 5 5 3" xfId="6986" xr:uid="{9A4F66E1-BC7B-4E00-8AFB-A07585579165}"/>
    <cellStyle name="40% - Accent6 5 5_Exh G" xfId="3396" xr:uid="{00000000-0005-0000-0000-00000D110000}"/>
    <cellStyle name="40% - Accent6 5 6" xfId="4304" xr:uid="{00000000-0005-0000-0000-00000E110000}"/>
    <cellStyle name="40% - Accent6 5 6 2" xfId="7865" xr:uid="{81AF22CE-F0CD-44CF-9F79-CAF4C1F7BEB8}"/>
    <cellStyle name="40% - Accent6 5 7" xfId="6107" xr:uid="{312BB4BC-E739-4A50-90F3-9A7308F37ED7}"/>
    <cellStyle name="40% - Accent6 5_Exh G" xfId="3389" xr:uid="{00000000-0005-0000-0000-00000F110000}"/>
    <cellStyle name="40% - Accent6 6" xfId="631" xr:uid="{00000000-0005-0000-0000-000010110000}"/>
    <cellStyle name="40% - Accent6 6 2" xfId="632" xr:uid="{00000000-0005-0000-0000-000011110000}"/>
    <cellStyle name="40% - Accent6 6 2 2" xfId="633" xr:uid="{00000000-0005-0000-0000-000012110000}"/>
    <cellStyle name="40% - Accent6 6 2 2 2" xfId="1660" xr:uid="{00000000-0005-0000-0000-000013110000}"/>
    <cellStyle name="40% - Accent6 6 2 2 2 2" xfId="5189" xr:uid="{00000000-0005-0000-0000-000014110000}"/>
    <cellStyle name="40% - Accent6 6 2 2 2 2 2" xfId="8749" xr:uid="{8C2507E5-A6BF-4D49-B41B-33533976D6AE}"/>
    <cellStyle name="40% - Accent6 6 2 2 2 3" xfId="6992" xr:uid="{7B38DFF7-BA0C-49A2-BBDA-29473F4738C3}"/>
    <cellStyle name="40% - Accent6 6 2 2 2_Exh G" xfId="3400" xr:uid="{00000000-0005-0000-0000-000015110000}"/>
    <cellStyle name="40% - Accent6 6 2 2 3" xfId="4310" xr:uid="{00000000-0005-0000-0000-000016110000}"/>
    <cellStyle name="40% - Accent6 6 2 2 3 2" xfId="7871" xr:uid="{5689D444-0527-4340-AD89-7FD556C8483D}"/>
    <cellStyle name="40% - Accent6 6 2 2 4" xfId="6113" xr:uid="{5B63DE11-AD14-4206-BE07-62FBC1456470}"/>
    <cellStyle name="40% - Accent6 6 2 2_Exh G" xfId="3399" xr:uid="{00000000-0005-0000-0000-000017110000}"/>
    <cellStyle name="40% - Accent6 6 2 3" xfId="1659" xr:uid="{00000000-0005-0000-0000-000018110000}"/>
    <cellStyle name="40% - Accent6 6 2 3 2" xfId="5188" xr:uid="{00000000-0005-0000-0000-000019110000}"/>
    <cellStyle name="40% - Accent6 6 2 3 2 2" xfId="8748" xr:uid="{A66D74D8-8234-45AA-BDD3-B4ADC0A524ED}"/>
    <cellStyle name="40% - Accent6 6 2 3 3" xfId="6991" xr:uid="{890CBA44-7CC3-4975-857B-834BADC4604D}"/>
    <cellStyle name="40% - Accent6 6 2 3_Exh G" xfId="3401" xr:uid="{00000000-0005-0000-0000-00001A110000}"/>
    <cellStyle name="40% - Accent6 6 2 4" xfId="4309" xr:uid="{00000000-0005-0000-0000-00001B110000}"/>
    <cellStyle name="40% - Accent6 6 2 4 2" xfId="7870" xr:uid="{35A13B49-A7AC-4718-99CD-E8CF3701A876}"/>
    <cellStyle name="40% - Accent6 6 2 5" xfId="6112" xr:uid="{5648BE93-FA92-4C2D-89E3-18E683BDD5A2}"/>
    <cellStyle name="40% - Accent6 6 2_Exh G" xfId="3398" xr:uid="{00000000-0005-0000-0000-00001C110000}"/>
    <cellStyle name="40% - Accent6 6 3" xfId="634" xr:uid="{00000000-0005-0000-0000-00001D110000}"/>
    <cellStyle name="40% - Accent6 6 3 2" xfId="1661" xr:uid="{00000000-0005-0000-0000-00001E110000}"/>
    <cellStyle name="40% - Accent6 6 3 2 2" xfId="5190" xr:uid="{00000000-0005-0000-0000-00001F110000}"/>
    <cellStyle name="40% - Accent6 6 3 2 2 2" xfId="8750" xr:uid="{17CB8018-5A58-4EF3-AABE-13A50FDA12D4}"/>
    <cellStyle name="40% - Accent6 6 3 2 3" xfId="6993" xr:uid="{D98D42CA-05D4-49CE-BC9F-89086AE50949}"/>
    <cellStyle name="40% - Accent6 6 3 2_Exh G" xfId="3403" xr:uid="{00000000-0005-0000-0000-000020110000}"/>
    <cellStyle name="40% - Accent6 6 3 3" xfId="4311" xr:uid="{00000000-0005-0000-0000-000021110000}"/>
    <cellStyle name="40% - Accent6 6 3 3 2" xfId="7872" xr:uid="{15D27C61-45A6-4CFA-B00C-C030A8C2FC2D}"/>
    <cellStyle name="40% - Accent6 6 3 4" xfId="6114" xr:uid="{12357ABA-522C-4825-A38E-26EF48F4982D}"/>
    <cellStyle name="40% - Accent6 6 3_Exh G" xfId="3402" xr:uid="{00000000-0005-0000-0000-000022110000}"/>
    <cellStyle name="40% - Accent6 6 4" xfId="1012" xr:uid="{00000000-0005-0000-0000-000023110000}"/>
    <cellStyle name="40% - Accent6 6 4 2" xfId="1924" xr:uid="{00000000-0005-0000-0000-000024110000}"/>
    <cellStyle name="40% - Accent6 6 4 2 2" xfId="5441" xr:uid="{00000000-0005-0000-0000-000025110000}"/>
    <cellStyle name="40% - Accent6 6 4 2 2 2" xfId="9001" xr:uid="{EED01AC7-51EF-408F-8501-18E6F9599435}"/>
    <cellStyle name="40% - Accent6 6 4 2 3" xfId="7244" xr:uid="{170F839E-820E-4C6D-B37D-AF23F38D68A1}"/>
    <cellStyle name="40% - Accent6 6 4 2_Exh G" xfId="3405" xr:uid="{00000000-0005-0000-0000-000026110000}"/>
    <cellStyle name="40% - Accent6 6 4 3" xfId="4562" xr:uid="{00000000-0005-0000-0000-000027110000}"/>
    <cellStyle name="40% - Accent6 6 4 3 2" xfId="8123" xr:uid="{5D5A36B3-08FA-4964-ACC9-EA349E5CAADD}"/>
    <cellStyle name="40% - Accent6 6 4 4" xfId="6366" xr:uid="{99E0284D-AD54-49BC-9A5A-5E25A48B266E}"/>
    <cellStyle name="40% - Accent6 6 4_Exh G" xfId="3404" xr:uid="{00000000-0005-0000-0000-000028110000}"/>
    <cellStyle name="40% - Accent6 6 5" xfId="1658" xr:uid="{00000000-0005-0000-0000-000029110000}"/>
    <cellStyle name="40% - Accent6 6 5 2" xfId="5187" xr:uid="{00000000-0005-0000-0000-00002A110000}"/>
    <cellStyle name="40% - Accent6 6 5 2 2" xfId="8747" xr:uid="{5BD674BB-8C52-4658-89EB-1E69B869B7E0}"/>
    <cellStyle name="40% - Accent6 6 5 3" xfId="6990" xr:uid="{A9BC7A74-ABBB-4322-9E18-17BC977103CB}"/>
    <cellStyle name="40% - Accent6 6 5_Exh G" xfId="3406" xr:uid="{00000000-0005-0000-0000-00002B110000}"/>
    <cellStyle name="40% - Accent6 6 6" xfId="4308" xr:uid="{00000000-0005-0000-0000-00002C110000}"/>
    <cellStyle name="40% - Accent6 6 6 2" xfId="7869" xr:uid="{00157656-50AF-4FA6-886B-AE1973EEDAB8}"/>
    <cellStyle name="40% - Accent6 6 7" xfId="6111" xr:uid="{0878C2DE-A6AA-471F-8E28-EA126372913D}"/>
    <cellStyle name="40% - Accent6 6_Exh G" xfId="3397" xr:uid="{00000000-0005-0000-0000-00002D110000}"/>
    <cellStyle name="40% - Accent6 7" xfId="635" xr:uid="{00000000-0005-0000-0000-00002E110000}"/>
    <cellStyle name="40% - Accent6 7 2" xfId="636" xr:uid="{00000000-0005-0000-0000-00002F110000}"/>
    <cellStyle name="40% - Accent6 7 2 2" xfId="637" xr:uid="{00000000-0005-0000-0000-000030110000}"/>
    <cellStyle name="40% - Accent6 7 2 2 2" xfId="1664" xr:uid="{00000000-0005-0000-0000-000031110000}"/>
    <cellStyle name="40% - Accent6 7 2 2 2 2" xfId="5193" xr:uid="{00000000-0005-0000-0000-000032110000}"/>
    <cellStyle name="40% - Accent6 7 2 2 2 2 2" xfId="8753" xr:uid="{F4D999E2-931B-4B34-8E5E-D5E357DCCCF8}"/>
    <cellStyle name="40% - Accent6 7 2 2 2 3" xfId="6996" xr:uid="{C1CD44AE-F440-42B1-849C-218BBC1C56D4}"/>
    <cellStyle name="40% - Accent6 7 2 2 2_Exh G" xfId="3410" xr:uid="{00000000-0005-0000-0000-000033110000}"/>
    <cellStyle name="40% - Accent6 7 2 2 3" xfId="4314" xr:uid="{00000000-0005-0000-0000-000034110000}"/>
    <cellStyle name="40% - Accent6 7 2 2 3 2" xfId="7875" xr:uid="{4FAAFB34-337B-4D6C-88DC-4E8008EA7A9F}"/>
    <cellStyle name="40% - Accent6 7 2 2 4" xfId="6117" xr:uid="{4A229D17-C58C-4A1D-BE7E-86722A1D63BC}"/>
    <cellStyle name="40% - Accent6 7 2 2_Exh G" xfId="3409" xr:uid="{00000000-0005-0000-0000-000035110000}"/>
    <cellStyle name="40% - Accent6 7 2 3" xfId="1663" xr:uid="{00000000-0005-0000-0000-000036110000}"/>
    <cellStyle name="40% - Accent6 7 2 3 2" xfId="5192" xr:uid="{00000000-0005-0000-0000-000037110000}"/>
    <cellStyle name="40% - Accent6 7 2 3 2 2" xfId="8752" xr:uid="{F4466CBB-E064-4910-8196-D7C8D77A4DC1}"/>
    <cellStyle name="40% - Accent6 7 2 3 3" xfId="6995" xr:uid="{C855C119-19E2-4881-9EF6-E346FD1DE88F}"/>
    <cellStyle name="40% - Accent6 7 2 3_Exh G" xfId="3411" xr:uid="{00000000-0005-0000-0000-000038110000}"/>
    <cellStyle name="40% - Accent6 7 2 4" xfId="4313" xr:uid="{00000000-0005-0000-0000-000039110000}"/>
    <cellStyle name="40% - Accent6 7 2 4 2" xfId="7874" xr:uid="{28DC4BEB-F290-42E7-9477-0DCA992B29B1}"/>
    <cellStyle name="40% - Accent6 7 2 5" xfId="6116" xr:uid="{7FC61CEE-8826-42B0-A7FE-C68BB88510B6}"/>
    <cellStyle name="40% - Accent6 7 2_Exh G" xfId="3408" xr:uid="{00000000-0005-0000-0000-00003A110000}"/>
    <cellStyle name="40% - Accent6 7 3" xfId="638" xr:uid="{00000000-0005-0000-0000-00003B110000}"/>
    <cellStyle name="40% - Accent6 7 3 2" xfId="1665" xr:uid="{00000000-0005-0000-0000-00003C110000}"/>
    <cellStyle name="40% - Accent6 7 3 2 2" xfId="5194" xr:uid="{00000000-0005-0000-0000-00003D110000}"/>
    <cellStyle name="40% - Accent6 7 3 2 2 2" xfId="8754" xr:uid="{D7E44784-6937-437A-A5FF-DD549D8E033D}"/>
    <cellStyle name="40% - Accent6 7 3 2 3" xfId="6997" xr:uid="{1F0B874F-0669-4160-B613-D2DCCC33BD7E}"/>
    <cellStyle name="40% - Accent6 7 3 2_Exh G" xfId="3413" xr:uid="{00000000-0005-0000-0000-00003E110000}"/>
    <cellStyle name="40% - Accent6 7 3 3" xfId="4315" xr:uid="{00000000-0005-0000-0000-00003F110000}"/>
    <cellStyle name="40% - Accent6 7 3 3 2" xfId="7876" xr:uid="{C36C60CF-EE7A-44F5-8DFE-B22C900CCEC8}"/>
    <cellStyle name="40% - Accent6 7 3 4" xfId="6118" xr:uid="{616B8159-E975-4631-B41E-1466DB77EA23}"/>
    <cellStyle name="40% - Accent6 7 3_Exh G" xfId="3412" xr:uid="{00000000-0005-0000-0000-000040110000}"/>
    <cellStyle name="40% - Accent6 7 4" xfId="1013" xr:uid="{00000000-0005-0000-0000-000041110000}"/>
    <cellStyle name="40% - Accent6 7 4 2" xfId="1925" xr:uid="{00000000-0005-0000-0000-000042110000}"/>
    <cellStyle name="40% - Accent6 7 4 2 2" xfId="5442" xr:uid="{00000000-0005-0000-0000-000043110000}"/>
    <cellStyle name="40% - Accent6 7 4 2 2 2" xfId="9002" xr:uid="{7E9A9925-AB6A-4EA8-96D8-4105BA6385DC}"/>
    <cellStyle name="40% - Accent6 7 4 2 3" xfId="7245" xr:uid="{E3FF55BA-5A09-4C24-8066-182A4A7DB244}"/>
    <cellStyle name="40% - Accent6 7 4 2_Exh G" xfId="3415" xr:uid="{00000000-0005-0000-0000-000044110000}"/>
    <cellStyle name="40% - Accent6 7 4 3" xfId="4563" xr:uid="{00000000-0005-0000-0000-000045110000}"/>
    <cellStyle name="40% - Accent6 7 4 3 2" xfId="8124" xr:uid="{B6D389EE-A47B-47DC-AA11-44DB07435235}"/>
    <cellStyle name="40% - Accent6 7 4 4" xfId="6367" xr:uid="{C9914FB4-F6F9-4B3C-9EC8-C740F9DD04A5}"/>
    <cellStyle name="40% - Accent6 7 4_Exh G" xfId="3414" xr:uid="{00000000-0005-0000-0000-000046110000}"/>
    <cellStyle name="40% - Accent6 7 5" xfId="1662" xr:uid="{00000000-0005-0000-0000-000047110000}"/>
    <cellStyle name="40% - Accent6 7 5 2" xfId="5191" xr:uid="{00000000-0005-0000-0000-000048110000}"/>
    <cellStyle name="40% - Accent6 7 5 2 2" xfId="8751" xr:uid="{ACDA2AB9-9106-42FE-962A-CC4E0F2F64E5}"/>
    <cellStyle name="40% - Accent6 7 5 3" xfId="6994" xr:uid="{D11F187C-D692-466D-AFDA-4147DB672809}"/>
    <cellStyle name="40% - Accent6 7 5_Exh G" xfId="3416" xr:uid="{00000000-0005-0000-0000-000049110000}"/>
    <cellStyle name="40% - Accent6 7 6" xfId="4312" xr:uid="{00000000-0005-0000-0000-00004A110000}"/>
    <cellStyle name="40% - Accent6 7 6 2" xfId="7873" xr:uid="{A98CB0FA-DE26-4F49-925F-957E91C4009E}"/>
    <cellStyle name="40% - Accent6 7 7" xfId="6115" xr:uid="{CE207CE5-3B0F-467F-BB6A-81C2B93233D8}"/>
    <cellStyle name="40% - Accent6 7_Exh G" xfId="3407" xr:uid="{00000000-0005-0000-0000-00004B110000}"/>
    <cellStyle name="40% - Accent6 8" xfId="639" xr:uid="{00000000-0005-0000-0000-00004C110000}"/>
    <cellStyle name="40% - Accent6 8 2" xfId="640" xr:uid="{00000000-0005-0000-0000-00004D110000}"/>
    <cellStyle name="40% - Accent6 8 2 2" xfId="641" xr:uid="{00000000-0005-0000-0000-00004E110000}"/>
    <cellStyle name="40% - Accent6 8 2 2 2" xfId="1668" xr:uid="{00000000-0005-0000-0000-00004F110000}"/>
    <cellStyle name="40% - Accent6 8 2 2 2 2" xfId="5197" xr:uid="{00000000-0005-0000-0000-000050110000}"/>
    <cellStyle name="40% - Accent6 8 2 2 2 2 2" xfId="8757" xr:uid="{4834EB70-2461-4956-8CC9-639A3DFD1ECF}"/>
    <cellStyle name="40% - Accent6 8 2 2 2 3" xfId="7000" xr:uid="{CF70BA98-9C96-4609-BD95-AB4F614DA4B2}"/>
    <cellStyle name="40% - Accent6 8 2 2 2_Exh G" xfId="3420" xr:uid="{00000000-0005-0000-0000-000051110000}"/>
    <cellStyle name="40% - Accent6 8 2 2 3" xfId="4318" xr:uid="{00000000-0005-0000-0000-000052110000}"/>
    <cellStyle name="40% - Accent6 8 2 2 3 2" xfId="7879" xr:uid="{F93CC898-C34E-4C60-8295-28A34ED3DC52}"/>
    <cellStyle name="40% - Accent6 8 2 2 4" xfId="6121" xr:uid="{29D7DB21-88C1-48A1-93C1-D85FC69834E7}"/>
    <cellStyle name="40% - Accent6 8 2 2_Exh G" xfId="3419" xr:uid="{00000000-0005-0000-0000-000053110000}"/>
    <cellStyle name="40% - Accent6 8 2 3" xfId="1667" xr:uid="{00000000-0005-0000-0000-000054110000}"/>
    <cellStyle name="40% - Accent6 8 2 3 2" xfId="5196" xr:uid="{00000000-0005-0000-0000-000055110000}"/>
    <cellStyle name="40% - Accent6 8 2 3 2 2" xfId="8756" xr:uid="{4956A0DD-1E88-452F-BE1A-199F31FD9DF6}"/>
    <cellStyle name="40% - Accent6 8 2 3 3" xfId="6999" xr:uid="{E4D6FDEA-B9AF-4877-9237-B8304B8C59D2}"/>
    <cellStyle name="40% - Accent6 8 2 3_Exh G" xfId="3421" xr:uid="{00000000-0005-0000-0000-000056110000}"/>
    <cellStyle name="40% - Accent6 8 2 4" xfId="4317" xr:uid="{00000000-0005-0000-0000-000057110000}"/>
    <cellStyle name="40% - Accent6 8 2 4 2" xfId="7878" xr:uid="{494F85AE-4143-48EE-BCB2-C162D7B1C778}"/>
    <cellStyle name="40% - Accent6 8 2 5" xfId="6120" xr:uid="{8A0824C2-2A49-44C0-98E2-FD640E2762ED}"/>
    <cellStyle name="40% - Accent6 8 2_Exh G" xfId="3418" xr:uid="{00000000-0005-0000-0000-000058110000}"/>
    <cellStyle name="40% - Accent6 8 3" xfId="642" xr:uid="{00000000-0005-0000-0000-000059110000}"/>
    <cellStyle name="40% - Accent6 8 3 2" xfId="1669" xr:uid="{00000000-0005-0000-0000-00005A110000}"/>
    <cellStyle name="40% - Accent6 8 3 2 2" xfId="5198" xr:uid="{00000000-0005-0000-0000-00005B110000}"/>
    <cellStyle name="40% - Accent6 8 3 2 2 2" xfId="8758" xr:uid="{4DB1DF26-56EF-4EE9-8848-92C94265C4B8}"/>
    <cellStyle name="40% - Accent6 8 3 2 3" xfId="7001" xr:uid="{59FF13A7-E09E-4C55-A46E-E3272FD909D4}"/>
    <cellStyle name="40% - Accent6 8 3 2_Exh G" xfId="3423" xr:uid="{00000000-0005-0000-0000-00005C110000}"/>
    <cellStyle name="40% - Accent6 8 3 3" xfId="4319" xr:uid="{00000000-0005-0000-0000-00005D110000}"/>
    <cellStyle name="40% - Accent6 8 3 3 2" xfId="7880" xr:uid="{898C7482-B500-4D56-BA22-9A92CDCD5660}"/>
    <cellStyle name="40% - Accent6 8 3 4" xfId="6122" xr:uid="{89C2EE5E-8867-49CB-A0AE-F03D24064A08}"/>
    <cellStyle name="40% - Accent6 8 3_Exh G" xfId="3422" xr:uid="{00000000-0005-0000-0000-00005E110000}"/>
    <cellStyle name="40% - Accent6 8 4" xfId="1014" xr:uid="{00000000-0005-0000-0000-00005F110000}"/>
    <cellStyle name="40% - Accent6 8 4 2" xfId="1926" xr:uid="{00000000-0005-0000-0000-000060110000}"/>
    <cellStyle name="40% - Accent6 8 4 2 2" xfId="5443" xr:uid="{00000000-0005-0000-0000-000061110000}"/>
    <cellStyle name="40% - Accent6 8 4 2 2 2" xfId="9003" xr:uid="{AC3F7145-BA8D-4B89-B7AF-E4C700128F19}"/>
    <cellStyle name="40% - Accent6 8 4 2 3" xfId="7246" xr:uid="{52E2BF33-C5D1-4EFD-B3BD-369680A5E139}"/>
    <cellStyle name="40% - Accent6 8 4 2_Exh G" xfId="3425" xr:uid="{00000000-0005-0000-0000-000062110000}"/>
    <cellStyle name="40% - Accent6 8 4 3" xfId="4564" xr:uid="{00000000-0005-0000-0000-000063110000}"/>
    <cellStyle name="40% - Accent6 8 4 3 2" xfId="8125" xr:uid="{0F676BBF-68B3-4D4F-AE77-2CACB894A232}"/>
    <cellStyle name="40% - Accent6 8 4 4" xfId="6368" xr:uid="{47E9A47E-79C3-4D2D-B560-D5667EF4808E}"/>
    <cellStyle name="40% - Accent6 8 4_Exh G" xfId="3424" xr:uid="{00000000-0005-0000-0000-000064110000}"/>
    <cellStyle name="40% - Accent6 8 5" xfId="1666" xr:uid="{00000000-0005-0000-0000-000065110000}"/>
    <cellStyle name="40% - Accent6 8 5 2" xfId="5195" xr:uid="{00000000-0005-0000-0000-000066110000}"/>
    <cellStyle name="40% - Accent6 8 5 2 2" xfId="8755" xr:uid="{69DD5DBD-C4E6-4333-9BB4-71073ECD579D}"/>
    <cellStyle name="40% - Accent6 8 5 3" xfId="6998" xr:uid="{C91A5A9C-8B73-4467-89D4-7A6FC5CD816D}"/>
    <cellStyle name="40% - Accent6 8 5_Exh G" xfId="3426" xr:uid="{00000000-0005-0000-0000-000067110000}"/>
    <cellStyle name="40% - Accent6 8 6" xfId="4316" xr:uid="{00000000-0005-0000-0000-000068110000}"/>
    <cellStyle name="40% - Accent6 8 6 2" xfId="7877" xr:uid="{59AEAB89-F9E1-445E-89F9-4259EE41BF42}"/>
    <cellStyle name="40% - Accent6 8 7" xfId="6119" xr:uid="{824B7E3A-FBAC-4F6E-B389-E1A9E9303A76}"/>
    <cellStyle name="40% - Accent6 8_Exh G" xfId="3417" xr:uid="{00000000-0005-0000-0000-000069110000}"/>
    <cellStyle name="40% - Accent6 9" xfId="643" xr:uid="{00000000-0005-0000-0000-00006A110000}"/>
    <cellStyle name="40% - Accent6 9 2" xfId="644" xr:uid="{00000000-0005-0000-0000-00006B110000}"/>
    <cellStyle name="40% - Accent6 9 2 2" xfId="645" xr:uid="{00000000-0005-0000-0000-00006C110000}"/>
    <cellStyle name="40% - Accent6 9 2 2 2" xfId="1672" xr:uid="{00000000-0005-0000-0000-00006D110000}"/>
    <cellStyle name="40% - Accent6 9 2 2 2 2" xfId="5201" xr:uid="{00000000-0005-0000-0000-00006E110000}"/>
    <cellStyle name="40% - Accent6 9 2 2 2 2 2" xfId="8761" xr:uid="{64C77C53-1416-46E0-B6C7-ED6EAD336DBA}"/>
    <cellStyle name="40% - Accent6 9 2 2 2 3" xfId="7004" xr:uid="{A65A69AD-F606-4ECF-B450-5C6BE5D0B725}"/>
    <cellStyle name="40% - Accent6 9 2 2 2_Exh G" xfId="3430" xr:uid="{00000000-0005-0000-0000-00006F110000}"/>
    <cellStyle name="40% - Accent6 9 2 2 3" xfId="4322" xr:uid="{00000000-0005-0000-0000-000070110000}"/>
    <cellStyle name="40% - Accent6 9 2 2 3 2" xfId="7883" xr:uid="{023D99AA-88FE-44E3-A6B6-11E89873FC79}"/>
    <cellStyle name="40% - Accent6 9 2 2 4" xfId="6125" xr:uid="{11CC145E-8034-44BE-83A6-D80ED4F8C206}"/>
    <cellStyle name="40% - Accent6 9 2 2_Exh G" xfId="3429" xr:uid="{00000000-0005-0000-0000-000071110000}"/>
    <cellStyle name="40% - Accent6 9 2 3" xfId="1671" xr:uid="{00000000-0005-0000-0000-000072110000}"/>
    <cellStyle name="40% - Accent6 9 2 3 2" xfId="5200" xr:uid="{00000000-0005-0000-0000-000073110000}"/>
    <cellStyle name="40% - Accent6 9 2 3 2 2" xfId="8760" xr:uid="{98F008DE-AFE6-45A5-9C7A-EDA2D95773C7}"/>
    <cellStyle name="40% - Accent6 9 2 3 3" xfId="7003" xr:uid="{EB81DF78-D74A-4C05-ABB0-60C3E966F84D}"/>
    <cellStyle name="40% - Accent6 9 2 3_Exh G" xfId="3431" xr:uid="{00000000-0005-0000-0000-000074110000}"/>
    <cellStyle name="40% - Accent6 9 2 4" xfId="4321" xr:uid="{00000000-0005-0000-0000-000075110000}"/>
    <cellStyle name="40% - Accent6 9 2 4 2" xfId="7882" xr:uid="{9011FBCB-A0B1-4A51-BF70-674689768C90}"/>
    <cellStyle name="40% - Accent6 9 2 5" xfId="6124" xr:uid="{6E358FAB-C866-46B8-8F8A-1C87B431C53E}"/>
    <cellStyle name="40% - Accent6 9 2_Exh G" xfId="3428" xr:uid="{00000000-0005-0000-0000-000076110000}"/>
    <cellStyle name="40% - Accent6 9 3" xfId="646" xr:uid="{00000000-0005-0000-0000-000077110000}"/>
    <cellStyle name="40% - Accent6 9 3 2" xfId="1673" xr:uid="{00000000-0005-0000-0000-000078110000}"/>
    <cellStyle name="40% - Accent6 9 3 2 2" xfId="5202" xr:uid="{00000000-0005-0000-0000-000079110000}"/>
    <cellStyle name="40% - Accent6 9 3 2 2 2" xfId="8762" xr:uid="{9FF0E7A1-BC66-4CBF-84B6-D6D3582BF29C}"/>
    <cellStyle name="40% - Accent6 9 3 2 3" xfId="7005" xr:uid="{BB679DFE-B1B9-4293-893C-0A80D9C30AC2}"/>
    <cellStyle name="40% - Accent6 9 3 2_Exh G" xfId="3433" xr:uid="{00000000-0005-0000-0000-00007A110000}"/>
    <cellStyle name="40% - Accent6 9 3 3" xfId="4323" xr:uid="{00000000-0005-0000-0000-00007B110000}"/>
    <cellStyle name="40% - Accent6 9 3 3 2" xfId="7884" xr:uid="{677737D4-69AD-42E4-8ECE-DF87B8FEEADF}"/>
    <cellStyle name="40% - Accent6 9 3 4" xfId="6126" xr:uid="{84D50F3D-1D8C-4847-BBE7-C15A206C1468}"/>
    <cellStyle name="40% - Accent6 9 3_Exh G" xfId="3432" xr:uid="{00000000-0005-0000-0000-00007C110000}"/>
    <cellStyle name="40% - Accent6 9 4" xfId="1015" xr:uid="{00000000-0005-0000-0000-00007D110000}"/>
    <cellStyle name="40% - Accent6 9 4 2" xfId="1927" xr:uid="{00000000-0005-0000-0000-00007E110000}"/>
    <cellStyle name="40% - Accent6 9 4 2 2" xfId="5444" xr:uid="{00000000-0005-0000-0000-00007F110000}"/>
    <cellStyle name="40% - Accent6 9 4 2 2 2" xfId="9004" xr:uid="{AA3D514F-28EA-4893-9BF1-23E5D13049CA}"/>
    <cellStyle name="40% - Accent6 9 4 2 3" xfId="7247" xr:uid="{C56F4C46-6320-458D-9FB5-933B04A82078}"/>
    <cellStyle name="40% - Accent6 9 4 2_Exh G" xfId="3435" xr:uid="{00000000-0005-0000-0000-000080110000}"/>
    <cellStyle name="40% - Accent6 9 4 3" xfId="4565" xr:uid="{00000000-0005-0000-0000-000081110000}"/>
    <cellStyle name="40% - Accent6 9 4 3 2" xfId="8126" xr:uid="{D9041FBF-77B7-46DA-A272-12F84B4E07A6}"/>
    <cellStyle name="40% - Accent6 9 4 4" xfId="6369" xr:uid="{043578B5-8E7F-4BEF-9CC9-31E932FDA97B}"/>
    <cellStyle name="40% - Accent6 9 4_Exh G" xfId="3434" xr:uid="{00000000-0005-0000-0000-000082110000}"/>
    <cellStyle name="40% - Accent6 9 5" xfId="1670" xr:uid="{00000000-0005-0000-0000-000083110000}"/>
    <cellStyle name="40% - Accent6 9 5 2" xfId="5199" xr:uid="{00000000-0005-0000-0000-000084110000}"/>
    <cellStyle name="40% - Accent6 9 5 2 2" xfId="8759" xr:uid="{FAE1A26E-CC68-4E73-828B-330B17B34C3C}"/>
    <cellStyle name="40% - Accent6 9 5 3" xfId="7002" xr:uid="{11973B81-DF54-41D0-AE97-6117533D634F}"/>
    <cellStyle name="40% - Accent6 9 5_Exh G" xfId="3436" xr:uid="{00000000-0005-0000-0000-000085110000}"/>
    <cellStyle name="40% - Accent6 9 6" xfId="4320" xr:uid="{00000000-0005-0000-0000-000086110000}"/>
    <cellStyle name="40% - Accent6 9 6 2" xfId="7881" xr:uid="{AC3E5361-217D-4594-BF4A-0FB60444F657}"/>
    <cellStyle name="40% - Accent6 9 7" xfId="6123" xr:uid="{BEC890E6-41DB-4F4D-8C7D-731FDD8135E3}"/>
    <cellStyle name="40% - Accent6 9_Exh G" xfId="3427" xr:uid="{00000000-0005-0000-0000-000087110000}"/>
    <cellStyle name="60% - Accent1 2" xfId="752" xr:uid="{00000000-0005-0000-0000-000088110000}"/>
    <cellStyle name="60% - Accent1 3" xfId="753" xr:uid="{00000000-0005-0000-0000-000089110000}"/>
    <cellStyle name="60% - Accent1 4" xfId="754" xr:uid="{00000000-0005-0000-0000-00008A110000}"/>
    <cellStyle name="60% - Accent2 2" xfId="755" xr:uid="{00000000-0005-0000-0000-00008B110000}"/>
    <cellStyle name="60% - Accent2 3" xfId="756" xr:uid="{00000000-0005-0000-0000-00008C110000}"/>
    <cellStyle name="60% - Accent2 4" xfId="757" xr:uid="{00000000-0005-0000-0000-00008D110000}"/>
    <cellStyle name="60% - Accent3 2" xfId="758" xr:uid="{00000000-0005-0000-0000-00008E110000}"/>
    <cellStyle name="60% - Accent3 3" xfId="759" xr:uid="{00000000-0005-0000-0000-00008F110000}"/>
    <cellStyle name="60% - Accent3 4" xfId="760" xr:uid="{00000000-0005-0000-0000-000090110000}"/>
    <cellStyle name="60% - Accent4 2" xfId="761" xr:uid="{00000000-0005-0000-0000-000091110000}"/>
    <cellStyle name="60% - Accent4 3" xfId="762" xr:uid="{00000000-0005-0000-0000-000092110000}"/>
    <cellStyle name="60% - Accent4 4" xfId="763" xr:uid="{00000000-0005-0000-0000-000093110000}"/>
    <cellStyle name="60% - Accent5 2" xfId="764" xr:uid="{00000000-0005-0000-0000-000094110000}"/>
    <cellStyle name="60% - Accent5 3" xfId="765" xr:uid="{00000000-0005-0000-0000-000095110000}"/>
    <cellStyle name="60% - Accent5 4" xfId="766" xr:uid="{00000000-0005-0000-0000-000096110000}"/>
    <cellStyle name="60% - Accent6 2" xfId="767" xr:uid="{00000000-0005-0000-0000-000097110000}"/>
    <cellStyle name="60% - Accent6 3" xfId="768" xr:uid="{00000000-0005-0000-0000-000098110000}"/>
    <cellStyle name="60% - Accent6 4" xfId="769" xr:uid="{00000000-0005-0000-0000-000099110000}"/>
    <cellStyle name="Accent1 2" xfId="770" xr:uid="{00000000-0005-0000-0000-00009A110000}"/>
    <cellStyle name="Accent1 3" xfId="771" xr:uid="{00000000-0005-0000-0000-00009B110000}"/>
    <cellStyle name="Accent1 4" xfId="772" xr:uid="{00000000-0005-0000-0000-00009C110000}"/>
    <cellStyle name="Accent2 2" xfId="773" xr:uid="{00000000-0005-0000-0000-00009D110000}"/>
    <cellStyle name="Accent2 3" xfId="774" xr:uid="{00000000-0005-0000-0000-00009E110000}"/>
    <cellStyle name="Accent2 4" xfId="775" xr:uid="{00000000-0005-0000-0000-00009F110000}"/>
    <cellStyle name="Accent3 2" xfId="776" xr:uid="{00000000-0005-0000-0000-0000A0110000}"/>
    <cellStyle name="Accent3 3" xfId="777" xr:uid="{00000000-0005-0000-0000-0000A1110000}"/>
    <cellStyle name="Accent3 4" xfId="778" xr:uid="{00000000-0005-0000-0000-0000A2110000}"/>
    <cellStyle name="Accent4 2" xfId="779" xr:uid="{00000000-0005-0000-0000-0000A3110000}"/>
    <cellStyle name="Accent4 3" xfId="780" xr:uid="{00000000-0005-0000-0000-0000A4110000}"/>
    <cellStyle name="Accent4 4" xfId="781" xr:uid="{00000000-0005-0000-0000-0000A5110000}"/>
    <cellStyle name="Accent5 2" xfId="782" xr:uid="{00000000-0005-0000-0000-0000A6110000}"/>
    <cellStyle name="Accent5 3" xfId="783" xr:uid="{00000000-0005-0000-0000-0000A7110000}"/>
    <cellStyle name="Accent5 4" xfId="784" xr:uid="{00000000-0005-0000-0000-0000A8110000}"/>
    <cellStyle name="Accent6 2" xfId="785" xr:uid="{00000000-0005-0000-0000-0000A9110000}"/>
    <cellStyle name="Accent6 3" xfId="786" xr:uid="{00000000-0005-0000-0000-0000AA110000}"/>
    <cellStyle name="Accent6 4" xfId="787" xr:uid="{00000000-0005-0000-0000-0000AB110000}"/>
    <cellStyle name="Bad 2" xfId="788" xr:uid="{00000000-0005-0000-0000-0000AC110000}"/>
    <cellStyle name="Bad 3" xfId="789" xr:uid="{00000000-0005-0000-0000-0000AD110000}"/>
    <cellStyle name="Bad 4" xfId="790" xr:uid="{00000000-0005-0000-0000-0000AE110000}"/>
    <cellStyle name="Calculation 2" xfId="791" xr:uid="{00000000-0005-0000-0000-0000AF110000}"/>
    <cellStyle name="Calculation 3" xfId="792" xr:uid="{00000000-0005-0000-0000-0000B0110000}"/>
    <cellStyle name="Calculation 4" xfId="793" xr:uid="{00000000-0005-0000-0000-0000B1110000}"/>
    <cellStyle name="Check Cell 2" xfId="794" xr:uid="{00000000-0005-0000-0000-0000B2110000}"/>
    <cellStyle name="Check Cell 3" xfId="795" xr:uid="{00000000-0005-0000-0000-0000B3110000}"/>
    <cellStyle name="Check Cell 4" xfId="796" xr:uid="{00000000-0005-0000-0000-0000B4110000}"/>
    <cellStyle name="Comma" xfId="5507" builtinId="3"/>
    <cellStyle name="Comma 2" xfId="15" xr:uid="{00000000-0005-0000-0000-0000B6110000}"/>
    <cellStyle name="Comma 2 2" xfId="751" xr:uid="{00000000-0005-0000-0000-0000B7110000}"/>
    <cellStyle name="Comma 2 2 2" xfId="843" xr:uid="{00000000-0005-0000-0000-0000B8110000}"/>
    <cellStyle name="Comma 2 2 2 2" xfId="1782" xr:uid="{00000000-0005-0000-0000-0000B9110000}"/>
    <cellStyle name="Comma 2 2 3" xfId="1017" xr:uid="{00000000-0005-0000-0000-0000BA110000}"/>
    <cellStyle name="Comma 2 3" xfId="844" xr:uid="{00000000-0005-0000-0000-0000BB110000}"/>
    <cellStyle name="Comma 2 3 2" xfId="1783" xr:uid="{00000000-0005-0000-0000-0000BC110000}"/>
    <cellStyle name="Comma 2 4" xfId="845" xr:uid="{00000000-0005-0000-0000-0000BD110000}"/>
    <cellStyle name="Comma 2 4 2" xfId="1784" xr:uid="{00000000-0005-0000-0000-0000BE110000}"/>
    <cellStyle name="Comma 2 5" xfId="867" xr:uid="{00000000-0005-0000-0000-0000BF110000}"/>
    <cellStyle name="Comma 2 5 2" xfId="1805" xr:uid="{00000000-0005-0000-0000-0000C0110000}"/>
    <cellStyle name="Comma 2 6" xfId="1016" xr:uid="{00000000-0005-0000-0000-0000C1110000}"/>
    <cellStyle name="Comma 2 7" xfId="1053" xr:uid="{00000000-0005-0000-0000-0000C2110000}"/>
    <cellStyle name="Comma 3" xfId="21" xr:uid="{00000000-0005-0000-0000-0000C3110000}"/>
    <cellStyle name="Comma 3 2" xfId="1018" xr:uid="{00000000-0005-0000-0000-0000C4110000}"/>
    <cellStyle name="Comma 3 2 2" xfId="1928" xr:uid="{00000000-0005-0000-0000-0000C5110000}"/>
    <cellStyle name="Comma 3 2 2 2" xfId="5445" xr:uid="{00000000-0005-0000-0000-0000C6110000}"/>
    <cellStyle name="Comma 3 2 2 2 2" xfId="9005" xr:uid="{609C033A-CB6A-4CA2-97FF-7AFB6599ACC6}"/>
    <cellStyle name="Comma 3 2 2 3" xfId="7248" xr:uid="{92E2D852-5AB9-4AA2-9402-956D8B3BF0A6}"/>
    <cellStyle name="Comma 3 2 3" xfId="4566" xr:uid="{00000000-0005-0000-0000-0000C7110000}"/>
    <cellStyle name="Comma 3 2 3 2" xfId="8127" xr:uid="{E4C80FB5-0C6F-4F79-BC9F-0E5972A21F8A}"/>
    <cellStyle name="Comma 3 2 4" xfId="6370" xr:uid="{EB96400D-578D-424A-B1CC-142D21CE8A39}"/>
    <cellStyle name="Comma 3 3" xfId="1055" xr:uid="{00000000-0005-0000-0000-0000C8110000}"/>
    <cellStyle name="Comma 4" xfId="25" xr:uid="{00000000-0005-0000-0000-0000C9110000}"/>
    <cellStyle name="Comma 4 2" xfId="1019" xr:uid="{00000000-0005-0000-0000-0000CA110000}"/>
    <cellStyle name="Comma 5" xfId="27" xr:uid="{00000000-0005-0000-0000-0000CB110000}"/>
    <cellStyle name="Comma 6" xfId="32" xr:uid="{00000000-0005-0000-0000-0000CC110000}"/>
    <cellStyle name="Comma 6 2" xfId="1060" xr:uid="{00000000-0005-0000-0000-0000CD110000}"/>
    <cellStyle name="Comma 6 2 2" xfId="4589" xr:uid="{00000000-0005-0000-0000-0000CE110000}"/>
    <cellStyle name="Comma 6 2 2 2" xfId="8149" xr:uid="{9680A355-DCBB-4227-A5FD-53E982A905D9}"/>
    <cellStyle name="Comma 6 2 3" xfId="6392" xr:uid="{F04AC86C-0B9B-454C-B90C-B06D96704320}"/>
    <cellStyle name="Comma 6 3" xfId="3710" xr:uid="{00000000-0005-0000-0000-0000CF110000}"/>
    <cellStyle name="Comma 6 3 2" xfId="7271" xr:uid="{A0496C06-5A2C-4F4B-AD3D-9B3F1FF8330C}"/>
    <cellStyle name="Comma 6 4" xfId="5514" xr:uid="{6D30D5A4-271A-4BD5-AF1F-CFEF28439008}"/>
    <cellStyle name="Comma 7" xfId="34" xr:uid="{00000000-0005-0000-0000-0000D0110000}"/>
    <cellStyle name="Comma 8" xfId="842" xr:uid="{00000000-0005-0000-0000-0000D1110000}"/>
    <cellStyle name="Comma 8 2" xfId="1781" xr:uid="{00000000-0005-0000-0000-0000D2110000}"/>
    <cellStyle name="Comma 8 2 2" xfId="5308" xr:uid="{00000000-0005-0000-0000-0000D3110000}"/>
    <cellStyle name="Comma 8 2 2 2" xfId="8868" xr:uid="{53F72FA1-1D6A-46E3-ADE2-4F151D3409A1}"/>
    <cellStyle name="Comma 8 2 3" xfId="7111" xr:uid="{0D5046A4-33D4-4E2D-A92A-8DECD970304A}"/>
    <cellStyle name="Comma 8 3" xfId="4429" xr:uid="{00000000-0005-0000-0000-0000D4110000}"/>
    <cellStyle name="Comma 8 3 2" xfId="7990" xr:uid="{3935A949-36BF-4993-A769-10B188543CC7}"/>
    <cellStyle name="Comma 8 4" xfId="6233" xr:uid="{5FF27FD8-180E-42B5-A0A2-32A8C2E922BB}"/>
    <cellStyle name="Comma 9" xfId="852" xr:uid="{00000000-0005-0000-0000-0000D5110000}"/>
    <cellStyle name="Comma 9 2" xfId="1790" xr:uid="{00000000-0005-0000-0000-0000D6110000}"/>
    <cellStyle name="Comma 9 2 2" xfId="5310" xr:uid="{00000000-0005-0000-0000-0000D7110000}"/>
    <cellStyle name="Comma 9 2 2 2" xfId="8870" xr:uid="{02C52A7D-0005-417D-9E9B-7F065CFB7D51}"/>
    <cellStyle name="Comma 9 2 3" xfId="7113" xr:uid="{9C00F3E5-776D-4FF0-B4CB-26ABCEF94B4B}"/>
    <cellStyle name="Comma 9 3" xfId="4431" xr:uid="{00000000-0005-0000-0000-0000D8110000}"/>
    <cellStyle name="Comma 9 3 2" xfId="7992" xr:uid="{881A5F5C-69B7-40D4-97C0-91FC8DA6E072}"/>
    <cellStyle name="Comma 9 4" xfId="6235" xr:uid="{B698959D-C20B-406A-9296-8E7817AC02AD}"/>
    <cellStyle name="Currency 2" xfId="22" xr:uid="{00000000-0005-0000-0000-0000D9110000}"/>
    <cellStyle name="Currency 2 2" xfId="1020" xr:uid="{00000000-0005-0000-0000-0000DA110000}"/>
    <cellStyle name="Currency 2 3" xfId="1056" xr:uid="{00000000-0005-0000-0000-0000DB110000}"/>
    <cellStyle name="Currency 3" xfId="748" xr:uid="{00000000-0005-0000-0000-0000DC110000}"/>
    <cellStyle name="Currency 3 2" xfId="1021" xr:uid="{00000000-0005-0000-0000-0000DD110000}"/>
    <cellStyle name="Currency 3 3" xfId="1775" xr:uid="{00000000-0005-0000-0000-0000DE110000}"/>
    <cellStyle name="Currency 3 3 2" xfId="5304" xr:uid="{00000000-0005-0000-0000-0000DF110000}"/>
    <cellStyle name="Currency 3 3 2 2" xfId="8864" xr:uid="{FACC0110-4CC4-41BD-A7FD-961A538BF8B5}"/>
    <cellStyle name="Currency 3 3 3" xfId="7107" xr:uid="{D2B90E27-E335-464B-9B91-8F4E124244BD}"/>
    <cellStyle name="Currency 3 4" xfId="4425" xr:uid="{00000000-0005-0000-0000-0000E0110000}"/>
    <cellStyle name="Currency 3 4 2" xfId="7986" xr:uid="{66A08B43-5B2A-4EF4-9D51-C8F4C1C2DAF4}"/>
    <cellStyle name="Currency 3 5" xfId="6228" xr:uid="{D57D71F8-2B51-4D75-99A6-DD98E4CCF994}"/>
    <cellStyle name="Currency 4" xfId="866" xr:uid="{00000000-0005-0000-0000-0000E1110000}"/>
    <cellStyle name="Currency 4 2" xfId="1804" xr:uid="{00000000-0005-0000-0000-0000E2110000}"/>
    <cellStyle name="Currency 4 2 2" xfId="5324" xr:uid="{00000000-0005-0000-0000-0000E3110000}"/>
    <cellStyle name="Currency 4 2 2 2" xfId="8884" xr:uid="{F27E2917-A1AF-47F5-9CE6-F8640EE11303}"/>
    <cellStyle name="Currency 4 2 3" xfId="7127" xr:uid="{12EDD7B4-9677-4464-8A2F-919A8494E958}"/>
    <cellStyle name="Currency 4 3" xfId="4445" xr:uid="{00000000-0005-0000-0000-0000E4110000}"/>
    <cellStyle name="Currency 4 3 2" xfId="8006" xr:uid="{A123054B-0771-41C1-A158-68DC6F71511E}"/>
    <cellStyle name="Currency 4 4" xfId="6249" xr:uid="{E04E1542-B9F4-46CF-AB26-634E2BB96A41}"/>
    <cellStyle name="Explanatory Text 2" xfId="797" xr:uid="{00000000-0005-0000-0000-0000E5110000}"/>
    <cellStyle name="Explanatory Text 3" xfId="798" xr:uid="{00000000-0005-0000-0000-0000E6110000}"/>
    <cellStyle name="Explanatory Text 4" xfId="799" xr:uid="{00000000-0005-0000-0000-0000E7110000}"/>
    <cellStyle name="Good 2" xfId="800" xr:uid="{00000000-0005-0000-0000-0000E8110000}"/>
    <cellStyle name="Good 3" xfId="801" xr:uid="{00000000-0005-0000-0000-0000E9110000}"/>
    <cellStyle name="Good 4" xfId="802" xr:uid="{00000000-0005-0000-0000-0000EA110000}"/>
    <cellStyle name="Heading 1 2" xfId="803" xr:uid="{00000000-0005-0000-0000-0000EB110000}"/>
    <cellStyle name="Heading 1 3" xfId="804" xr:uid="{00000000-0005-0000-0000-0000EC110000}"/>
    <cellStyle name="Heading 1 4" xfId="805" xr:uid="{00000000-0005-0000-0000-0000ED110000}"/>
    <cellStyle name="Heading 2 2" xfId="806" xr:uid="{00000000-0005-0000-0000-0000EE110000}"/>
    <cellStyle name="Heading 2 3" xfId="807" xr:uid="{00000000-0005-0000-0000-0000EF110000}"/>
    <cellStyle name="Heading 2 4" xfId="808" xr:uid="{00000000-0005-0000-0000-0000F0110000}"/>
    <cellStyle name="Heading 3 2" xfId="809" xr:uid="{00000000-0005-0000-0000-0000F1110000}"/>
    <cellStyle name="Heading 3 3" xfId="810" xr:uid="{00000000-0005-0000-0000-0000F2110000}"/>
    <cellStyle name="Heading 3 4" xfId="811" xr:uid="{00000000-0005-0000-0000-0000F3110000}"/>
    <cellStyle name="Heading 4 2" xfId="812" xr:uid="{00000000-0005-0000-0000-0000F4110000}"/>
    <cellStyle name="Heading 4 3" xfId="813" xr:uid="{00000000-0005-0000-0000-0000F5110000}"/>
    <cellStyle name="Heading 4 4" xfId="814" xr:uid="{00000000-0005-0000-0000-0000F6110000}"/>
    <cellStyle name="Hyperlink" xfId="871" builtinId="8" customBuiltin="1"/>
    <cellStyle name="Input 2" xfId="815" xr:uid="{00000000-0005-0000-0000-0000F8110000}"/>
    <cellStyle name="Input 3" xfId="816" xr:uid="{00000000-0005-0000-0000-0000F9110000}"/>
    <cellStyle name="Input 4" xfId="817" xr:uid="{00000000-0005-0000-0000-0000FA110000}"/>
    <cellStyle name="Linked Cell 2" xfId="818" xr:uid="{00000000-0005-0000-0000-0000FB110000}"/>
    <cellStyle name="Linked Cell 3" xfId="819" xr:uid="{00000000-0005-0000-0000-0000FC110000}"/>
    <cellStyle name="Linked Cell 4" xfId="820" xr:uid="{00000000-0005-0000-0000-0000FD110000}"/>
    <cellStyle name="Neutral 2" xfId="821" xr:uid="{00000000-0005-0000-0000-0000FE110000}"/>
    <cellStyle name="Neutral 3" xfId="822" xr:uid="{00000000-0005-0000-0000-0000FF110000}"/>
    <cellStyle name="Neutral 4" xfId="823" xr:uid="{00000000-0005-0000-0000-000000120000}"/>
    <cellStyle name="Normal" xfId="0" builtinId="0"/>
    <cellStyle name="Normal 10" xfId="647" xr:uid="{00000000-0005-0000-0000-000002120000}"/>
    <cellStyle name="Normal 10 2" xfId="648" xr:uid="{00000000-0005-0000-0000-000003120000}"/>
    <cellStyle name="Normal 10 2 2" xfId="649" xr:uid="{00000000-0005-0000-0000-000004120000}"/>
    <cellStyle name="Normal 10 2 2 2" xfId="1676" xr:uid="{00000000-0005-0000-0000-000005120000}"/>
    <cellStyle name="Normal 10 2 2 2 2" xfId="5205" xr:uid="{00000000-0005-0000-0000-000006120000}"/>
    <cellStyle name="Normal 10 2 2 2 2 2" xfId="8765" xr:uid="{FDF5B7BE-4387-40AB-9EF8-78F34679171B}"/>
    <cellStyle name="Normal 10 2 2 2 3" xfId="7008" xr:uid="{22AE0560-530E-4039-9476-786A192F848B}"/>
    <cellStyle name="Normal 10 2 2 2_Exh G" xfId="3440" xr:uid="{00000000-0005-0000-0000-000007120000}"/>
    <cellStyle name="Normal 10 2 2 3" xfId="4326" xr:uid="{00000000-0005-0000-0000-000008120000}"/>
    <cellStyle name="Normal 10 2 2 3 2" xfId="7887" xr:uid="{B5269723-554F-4AA6-8352-C434B337456B}"/>
    <cellStyle name="Normal 10 2 2 4" xfId="6129" xr:uid="{0770BAA6-95B9-49BC-B789-94ABE3F077AD}"/>
    <cellStyle name="Normal 10 2 2_Exh G" xfId="3439" xr:uid="{00000000-0005-0000-0000-000009120000}"/>
    <cellStyle name="Normal 10 2 3" xfId="1675" xr:uid="{00000000-0005-0000-0000-00000A120000}"/>
    <cellStyle name="Normal 10 2 3 2" xfId="5204" xr:uid="{00000000-0005-0000-0000-00000B120000}"/>
    <cellStyle name="Normal 10 2 3 2 2" xfId="8764" xr:uid="{63997AD0-E009-4FF8-B65D-41A98F788041}"/>
    <cellStyle name="Normal 10 2 3 3" xfId="7007" xr:uid="{06716707-9579-45D8-BCBF-D602C52DCAA2}"/>
    <cellStyle name="Normal 10 2 3_Exh G" xfId="3441" xr:uid="{00000000-0005-0000-0000-00000C120000}"/>
    <cellStyle name="Normal 10 2 4" xfId="4325" xr:uid="{00000000-0005-0000-0000-00000D120000}"/>
    <cellStyle name="Normal 10 2 4 2" xfId="7886" xr:uid="{A1CCFE02-4873-4578-83C3-1CF5365776A6}"/>
    <cellStyle name="Normal 10 2 5" xfId="6128" xr:uid="{1ACF8C18-D31D-4805-A00E-EA40D20DE2E4}"/>
    <cellStyle name="Normal 10 2_Exh G" xfId="3438" xr:uid="{00000000-0005-0000-0000-00000E120000}"/>
    <cellStyle name="Normal 10 3" xfId="650" xr:uid="{00000000-0005-0000-0000-00000F120000}"/>
    <cellStyle name="Normal 10 3 2" xfId="1677" xr:uid="{00000000-0005-0000-0000-000010120000}"/>
    <cellStyle name="Normal 10 3 2 2" xfId="5206" xr:uid="{00000000-0005-0000-0000-000011120000}"/>
    <cellStyle name="Normal 10 3 2 2 2" xfId="8766" xr:uid="{A1A91B06-16CB-4149-8BCA-E9246FB1BD0F}"/>
    <cellStyle name="Normal 10 3 2 3" xfId="7009" xr:uid="{00797E31-9477-4CBD-AE78-201818267575}"/>
    <cellStyle name="Normal 10 3 2_Exh G" xfId="3443" xr:uid="{00000000-0005-0000-0000-000012120000}"/>
    <cellStyle name="Normal 10 3 3" xfId="4327" xr:uid="{00000000-0005-0000-0000-000013120000}"/>
    <cellStyle name="Normal 10 3 3 2" xfId="7888" xr:uid="{E500BD56-5937-4109-9930-53326CC06033}"/>
    <cellStyle name="Normal 10 3 4" xfId="6130" xr:uid="{B60BF40D-B6B0-4156-BA30-B1FE8006779A}"/>
    <cellStyle name="Normal 10 3_Exh G" xfId="3442" xr:uid="{00000000-0005-0000-0000-000014120000}"/>
    <cellStyle name="Normal 10 4" xfId="1022" xr:uid="{00000000-0005-0000-0000-000015120000}"/>
    <cellStyle name="Normal 10 5" xfId="1674" xr:uid="{00000000-0005-0000-0000-000016120000}"/>
    <cellStyle name="Normal 10 5 2" xfId="5203" xr:uid="{00000000-0005-0000-0000-000017120000}"/>
    <cellStyle name="Normal 10 5 2 2" xfId="8763" xr:uid="{8F4C46F5-55B7-4159-AAFC-EAADB3626012}"/>
    <cellStyle name="Normal 10 5 3" xfId="7006" xr:uid="{5940E69A-B31A-4B27-AF71-8B47972F4EBF}"/>
    <cellStyle name="Normal 10 5_Exh G" xfId="3444" xr:uid="{00000000-0005-0000-0000-000018120000}"/>
    <cellStyle name="Normal 10 6" xfId="4324" xr:uid="{00000000-0005-0000-0000-000019120000}"/>
    <cellStyle name="Normal 10 6 2" xfId="7885" xr:uid="{9EAFE2DE-19AC-4613-9762-7E9423393967}"/>
    <cellStyle name="Normal 10 7" xfId="6127" xr:uid="{327CD709-FC5B-45F8-A87E-F7083702C08B}"/>
    <cellStyle name="Normal 10_Exh G" xfId="3437" xr:uid="{00000000-0005-0000-0000-00001A120000}"/>
    <cellStyle name="Normal 11" xfId="651" xr:uid="{00000000-0005-0000-0000-00001B120000}"/>
    <cellStyle name="Normal 11 2" xfId="652" xr:uid="{00000000-0005-0000-0000-00001C120000}"/>
    <cellStyle name="Normal 11 2 2" xfId="653" xr:uid="{00000000-0005-0000-0000-00001D120000}"/>
    <cellStyle name="Normal 11 2 2 2" xfId="1680" xr:uid="{00000000-0005-0000-0000-00001E120000}"/>
    <cellStyle name="Normal 11 2 2 2 2" xfId="5209" xr:uid="{00000000-0005-0000-0000-00001F120000}"/>
    <cellStyle name="Normal 11 2 2 2 2 2" xfId="8769" xr:uid="{5EEB3F16-3994-48E9-85AC-D268EB51EFB0}"/>
    <cellStyle name="Normal 11 2 2 2 3" xfId="7012" xr:uid="{25546ABC-26C5-42C2-80B8-A7CD651615AD}"/>
    <cellStyle name="Normal 11 2 2 2_Exh G" xfId="3448" xr:uid="{00000000-0005-0000-0000-000020120000}"/>
    <cellStyle name="Normal 11 2 2 3" xfId="4330" xr:uid="{00000000-0005-0000-0000-000021120000}"/>
    <cellStyle name="Normal 11 2 2 3 2" xfId="7891" xr:uid="{902F87DC-F875-4C17-9271-11658C23C347}"/>
    <cellStyle name="Normal 11 2 2 4" xfId="6133" xr:uid="{070EB2B0-C522-4765-B643-25EB693519D3}"/>
    <cellStyle name="Normal 11 2 2_Exh G" xfId="3447" xr:uid="{00000000-0005-0000-0000-000022120000}"/>
    <cellStyle name="Normal 11 2 3" xfId="1679" xr:uid="{00000000-0005-0000-0000-000023120000}"/>
    <cellStyle name="Normal 11 2 3 2" xfId="5208" xr:uid="{00000000-0005-0000-0000-000024120000}"/>
    <cellStyle name="Normal 11 2 3 2 2" xfId="8768" xr:uid="{BE384733-FC6A-41B1-BE20-FC8B4649FBBB}"/>
    <cellStyle name="Normal 11 2 3 3" xfId="7011" xr:uid="{5A6CEC7B-68CF-4EDB-9795-5DCABE763868}"/>
    <cellStyle name="Normal 11 2 3_Exh G" xfId="3449" xr:uid="{00000000-0005-0000-0000-000025120000}"/>
    <cellStyle name="Normal 11 2 4" xfId="4329" xr:uid="{00000000-0005-0000-0000-000026120000}"/>
    <cellStyle name="Normal 11 2 4 2" xfId="7890" xr:uid="{627CBBC4-788F-4528-BD6D-BC8D26EC5443}"/>
    <cellStyle name="Normal 11 2 5" xfId="6132" xr:uid="{14AEEF47-B24C-4EB8-A3BD-8F1BB02062D6}"/>
    <cellStyle name="Normal 11 2_Exh G" xfId="3446" xr:uid="{00000000-0005-0000-0000-000027120000}"/>
    <cellStyle name="Normal 11 3" xfId="654" xr:uid="{00000000-0005-0000-0000-000028120000}"/>
    <cellStyle name="Normal 11 3 2" xfId="1681" xr:uid="{00000000-0005-0000-0000-000029120000}"/>
    <cellStyle name="Normal 11 3 2 2" xfId="5210" xr:uid="{00000000-0005-0000-0000-00002A120000}"/>
    <cellStyle name="Normal 11 3 2 2 2" xfId="8770" xr:uid="{BFFBFAAE-F90F-43FC-B419-5C15989BCA28}"/>
    <cellStyle name="Normal 11 3 2 3" xfId="7013" xr:uid="{51E979E0-232E-4FAE-A68A-549C530039D6}"/>
    <cellStyle name="Normal 11 3 2_Exh G" xfId="3451" xr:uid="{00000000-0005-0000-0000-00002B120000}"/>
    <cellStyle name="Normal 11 3 3" xfId="4331" xr:uid="{00000000-0005-0000-0000-00002C120000}"/>
    <cellStyle name="Normal 11 3 3 2" xfId="7892" xr:uid="{3AD04CBC-15C2-4864-A675-60213955B46B}"/>
    <cellStyle name="Normal 11 3 4" xfId="6134" xr:uid="{A4D76E1E-1ABB-4580-BD02-6282C36C3C0B}"/>
    <cellStyle name="Normal 11 3_Exh G" xfId="3450" xr:uid="{00000000-0005-0000-0000-00002D120000}"/>
    <cellStyle name="Normal 11 4" xfId="1023" xr:uid="{00000000-0005-0000-0000-00002E120000}"/>
    <cellStyle name="Normal 11 4 2" xfId="1929" xr:uid="{00000000-0005-0000-0000-00002F120000}"/>
    <cellStyle name="Normal 11 4 2 2" xfId="5446" xr:uid="{00000000-0005-0000-0000-000030120000}"/>
    <cellStyle name="Normal 11 4 2 2 2" xfId="9006" xr:uid="{12A202A2-8EE6-4497-AEDC-D41E297C4415}"/>
    <cellStyle name="Normal 11 4 2 3" xfId="7249" xr:uid="{0C8F0820-09B1-408D-AAAB-D99D18052641}"/>
    <cellStyle name="Normal 11 4 2_Exh G" xfId="3453" xr:uid="{00000000-0005-0000-0000-000031120000}"/>
    <cellStyle name="Normal 11 4 3" xfId="4567" xr:uid="{00000000-0005-0000-0000-000032120000}"/>
    <cellStyle name="Normal 11 4 3 2" xfId="8128" xr:uid="{6D301353-F828-4BC1-AE35-A22A33764195}"/>
    <cellStyle name="Normal 11 4 4" xfId="6371" xr:uid="{B9F8A454-758E-49B2-9941-FB9B8D81B99B}"/>
    <cellStyle name="Normal 11 4_Exh G" xfId="3452" xr:uid="{00000000-0005-0000-0000-000033120000}"/>
    <cellStyle name="Normal 11 5" xfId="1678" xr:uid="{00000000-0005-0000-0000-000034120000}"/>
    <cellStyle name="Normal 11 5 2" xfId="5207" xr:uid="{00000000-0005-0000-0000-000035120000}"/>
    <cellStyle name="Normal 11 5 2 2" xfId="8767" xr:uid="{D4A4C27A-357F-4A4A-AB30-58CF01A046DA}"/>
    <cellStyle name="Normal 11 5 3" xfId="7010" xr:uid="{57EF1546-EBAC-46B9-B8BF-23A4DECD5FE8}"/>
    <cellStyle name="Normal 11 5_Exh G" xfId="3454" xr:uid="{00000000-0005-0000-0000-000036120000}"/>
    <cellStyle name="Normal 11 6" xfId="4328" xr:uid="{00000000-0005-0000-0000-000037120000}"/>
    <cellStyle name="Normal 11 6 2" xfId="7889" xr:uid="{52DACDEC-24C8-4A09-9CCE-4744EC3BB8FA}"/>
    <cellStyle name="Normal 11 7" xfId="6131" xr:uid="{264D7756-4FA9-4685-88AB-7B3479205087}"/>
    <cellStyle name="Normal 11_Exh G" xfId="3445" xr:uid="{00000000-0005-0000-0000-000038120000}"/>
    <cellStyle name="Normal 12" xfId="655" xr:uid="{00000000-0005-0000-0000-000039120000}"/>
    <cellStyle name="Normal 12 2" xfId="656" xr:uid="{00000000-0005-0000-0000-00003A120000}"/>
    <cellStyle name="Normal 12 2 2" xfId="657" xr:uid="{00000000-0005-0000-0000-00003B120000}"/>
    <cellStyle name="Normal 12 2 2 2" xfId="1684" xr:uid="{00000000-0005-0000-0000-00003C120000}"/>
    <cellStyle name="Normal 12 2 2 2 2" xfId="5213" xr:uid="{00000000-0005-0000-0000-00003D120000}"/>
    <cellStyle name="Normal 12 2 2 2 2 2" xfId="8773" xr:uid="{E6EF9716-DFA4-45A2-BC17-F95B7B6FCEBB}"/>
    <cellStyle name="Normal 12 2 2 2 3" xfId="7016" xr:uid="{A1C4AE50-0CF1-4121-8A4A-DF594FF636CB}"/>
    <cellStyle name="Normal 12 2 2 2_Exh G" xfId="3458" xr:uid="{00000000-0005-0000-0000-00003E120000}"/>
    <cellStyle name="Normal 12 2 2 3" xfId="4334" xr:uid="{00000000-0005-0000-0000-00003F120000}"/>
    <cellStyle name="Normal 12 2 2 3 2" xfId="7895" xr:uid="{3416E865-E46C-4CC4-8511-4D3D541B6787}"/>
    <cellStyle name="Normal 12 2 2 4" xfId="6137" xr:uid="{731A8991-1EDB-4F27-A407-FE22BD69DADC}"/>
    <cellStyle name="Normal 12 2 2_Exh G" xfId="3457" xr:uid="{00000000-0005-0000-0000-000040120000}"/>
    <cellStyle name="Normal 12 2 3" xfId="1683" xr:uid="{00000000-0005-0000-0000-000041120000}"/>
    <cellStyle name="Normal 12 2 3 2" xfId="5212" xr:uid="{00000000-0005-0000-0000-000042120000}"/>
    <cellStyle name="Normal 12 2 3 2 2" xfId="8772" xr:uid="{34FFF04E-2267-4DCA-9C90-1517549D949D}"/>
    <cellStyle name="Normal 12 2 3 3" xfId="7015" xr:uid="{221EF8E1-B57E-4DBD-B87D-2981419ECC24}"/>
    <cellStyle name="Normal 12 2 3_Exh G" xfId="3459" xr:uid="{00000000-0005-0000-0000-000043120000}"/>
    <cellStyle name="Normal 12 2 4" xfId="4333" xr:uid="{00000000-0005-0000-0000-000044120000}"/>
    <cellStyle name="Normal 12 2 4 2" xfId="7894" xr:uid="{B016E086-9EE2-4EED-BE25-13B67122E9B3}"/>
    <cellStyle name="Normal 12 2 5" xfId="6136" xr:uid="{92DE60DB-5128-4DD3-93D4-544ED87D62F4}"/>
    <cellStyle name="Normal 12 2_Exh G" xfId="3456" xr:uid="{00000000-0005-0000-0000-000045120000}"/>
    <cellStyle name="Normal 12 3" xfId="658" xr:uid="{00000000-0005-0000-0000-000046120000}"/>
    <cellStyle name="Normal 12 3 2" xfId="1685" xr:uid="{00000000-0005-0000-0000-000047120000}"/>
    <cellStyle name="Normal 12 3 2 2" xfId="5214" xr:uid="{00000000-0005-0000-0000-000048120000}"/>
    <cellStyle name="Normal 12 3 2 2 2" xfId="8774" xr:uid="{420F30EC-81EF-4648-B0A8-CF872AD05568}"/>
    <cellStyle name="Normal 12 3 2 3" xfId="7017" xr:uid="{9DCF01E5-DF18-4D29-B6AE-953C5A62AA17}"/>
    <cellStyle name="Normal 12 3 2_Exh G" xfId="3461" xr:uid="{00000000-0005-0000-0000-000049120000}"/>
    <cellStyle name="Normal 12 3 3" xfId="4335" xr:uid="{00000000-0005-0000-0000-00004A120000}"/>
    <cellStyle name="Normal 12 3 3 2" xfId="7896" xr:uid="{128B6A4C-CE07-4324-8715-C19B06D1FB51}"/>
    <cellStyle name="Normal 12 3 4" xfId="6138" xr:uid="{0116DC7A-DD41-40EF-B69B-FB0FB6601191}"/>
    <cellStyle name="Normal 12 3_Exh G" xfId="3460" xr:uid="{00000000-0005-0000-0000-00004B120000}"/>
    <cellStyle name="Normal 12 4" xfId="1024" xr:uid="{00000000-0005-0000-0000-00004C120000}"/>
    <cellStyle name="Normal 12 4 2" xfId="1930" xr:uid="{00000000-0005-0000-0000-00004D120000}"/>
    <cellStyle name="Normal 12 4 2 2" xfId="5447" xr:uid="{00000000-0005-0000-0000-00004E120000}"/>
    <cellStyle name="Normal 12 4 2 2 2" xfId="9007" xr:uid="{DE09D704-A428-4F9B-9A86-5E7B6F017F46}"/>
    <cellStyle name="Normal 12 4 2 3" xfId="7250" xr:uid="{E5C8586D-A55B-4FF7-BEB5-530B860F7F9B}"/>
    <cellStyle name="Normal 12 4 2_Exh G" xfId="3463" xr:uid="{00000000-0005-0000-0000-00004F120000}"/>
    <cellStyle name="Normal 12 4 3" xfId="4568" xr:uid="{00000000-0005-0000-0000-000050120000}"/>
    <cellStyle name="Normal 12 4 3 2" xfId="8129" xr:uid="{ABD72843-E67E-46F8-8C8D-8BB428D9143B}"/>
    <cellStyle name="Normal 12 4 4" xfId="6372" xr:uid="{546E5989-78B5-4690-8BC2-9DED8AEBF424}"/>
    <cellStyle name="Normal 12 4_Exh G" xfId="3462" xr:uid="{00000000-0005-0000-0000-000051120000}"/>
    <cellStyle name="Normal 12 5" xfId="1682" xr:uid="{00000000-0005-0000-0000-000052120000}"/>
    <cellStyle name="Normal 12 5 2" xfId="5211" xr:uid="{00000000-0005-0000-0000-000053120000}"/>
    <cellStyle name="Normal 12 5 2 2" xfId="8771" xr:uid="{08FA290D-6039-4B1E-8715-C75DFE194B10}"/>
    <cellStyle name="Normal 12 5 3" xfId="7014" xr:uid="{EDC32D1F-6C07-421F-AFC0-B47AE0D912A7}"/>
    <cellStyle name="Normal 12 5_Exh G" xfId="3464" xr:uid="{00000000-0005-0000-0000-000054120000}"/>
    <cellStyle name="Normal 12 6" xfId="4332" xr:uid="{00000000-0005-0000-0000-000055120000}"/>
    <cellStyle name="Normal 12 6 2" xfId="7893" xr:uid="{7A30AA40-E5DA-40FE-870D-8D3E2BE85F15}"/>
    <cellStyle name="Normal 12 7" xfId="6135" xr:uid="{BE71FC4E-AB77-4D85-857A-61585380C043}"/>
    <cellStyle name="Normal 12_Exh G" xfId="3455" xr:uid="{00000000-0005-0000-0000-000056120000}"/>
    <cellStyle name="Normal 13" xfId="659" xr:uid="{00000000-0005-0000-0000-000057120000}"/>
    <cellStyle name="Normal 13 2" xfId="660" xr:uid="{00000000-0005-0000-0000-000058120000}"/>
    <cellStyle name="Normal 13 2 2" xfId="661" xr:uid="{00000000-0005-0000-0000-000059120000}"/>
    <cellStyle name="Normal 13 2 2 2" xfId="1688" xr:uid="{00000000-0005-0000-0000-00005A120000}"/>
    <cellStyle name="Normal 13 2 2 2 2" xfId="5217" xr:uid="{00000000-0005-0000-0000-00005B120000}"/>
    <cellStyle name="Normal 13 2 2 2 2 2" xfId="8777" xr:uid="{DEDDDCC3-96B1-4092-BDBB-D0AAF1783F97}"/>
    <cellStyle name="Normal 13 2 2 2 3" xfId="7020" xr:uid="{312CFC77-8152-47EA-9F09-20E58A9C5550}"/>
    <cellStyle name="Normal 13 2 2 2_Exh G" xfId="3468" xr:uid="{00000000-0005-0000-0000-00005C120000}"/>
    <cellStyle name="Normal 13 2 2 3" xfId="4338" xr:uid="{00000000-0005-0000-0000-00005D120000}"/>
    <cellStyle name="Normal 13 2 2 3 2" xfId="7899" xr:uid="{BFF761C5-5E66-4B27-91CA-CB1CC473AF9F}"/>
    <cellStyle name="Normal 13 2 2 4" xfId="6141" xr:uid="{C55A12CF-B7C3-410D-A359-24BA4B489F98}"/>
    <cellStyle name="Normal 13 2 2_Exh G" xfId="3467" xr:uid="{00000000-0005-0000-0000-00005E120000}"/>
    <cellStyle name="Normal 13 2 3" xfId="1687" xr:uid="{00000000-0005-0000-0000-00005F120000}"/>
    <cellStyle name="Normal 13 2 3 2" xfId="5216" xr:uid="{00000000-0005-0000-0000-000060120000}"/>
    <cellStyle name="Normal 13 2 3 2 2" xfId="8776" xr:uid="{89AF003B-C11F-4E3D-AB3D-6829C4D9A4A9}"/>
    <cellStyle name="Normal 13 2 3 3" xfId="7019" xr:uid="{5519307E-AF1E-48A5-8207-D22A7DE159F6}"/>
    <cellStyle name="Normal 13 2 3_Exh G" xfId="3469" xr:uid="{00000000-0005-0000-0000-000061120000}"/>
    <cellStyle name="Normal 13 2 4" xfId="4337" xr:uid="{00000000-0005-0000-0000-000062120000}"/>
    <cellStyle name="Normal 13 2 4 2" xfId="7898" xr:uid="{DF8AEF6D-E410-4AB9-B2E6-C99FB173616E}"/>
    <cellStyle name="Normal 13 2 5" xfId="6140" xr:uid="{FCBC8B62-5C5E-4A69-BE3D-D066AC8A8A2F}"/>
    <cellStyle name="Normal 13 2_Exh G" xfId="3466" xr:uid="{00000000-0005-0000-0000-000063120000}"/>
    <cellStyle name="Normal 13 3" xfId="662" xr:uid="{00000000-0005-0000-0000-000064120000}"/>
    <cellStyle name="Normal 13 3 2" xfId="1689" xr:uid="{00000000-0005-0000-0000-000065120000}"/>
    <cellStyle name="Normal 13 3 2 2" xfId="5218" xr:uid="{00000000-0005-0000-0000-000066120000}"/>
    <cellStyle name="Normal 13 3 2 2 2" xfId="8778" xr:uid="{B48C7E7A-854E-4691-9178-8DF7137AAE45}"/>
    <cellStyle name="Normal 13 3 2 3" xfId="7021" xr:uid="{B6A8BF21-048C-4926-9E23-C954B9BD35B1}"/>
    <cellStyle name="Normal 13 3 2_Exh G" xfId="3471" xr:uid="{00000000-0005-0000-0000-000067120000}"/>
    <cellStyle name="Normal 13 3 3" xfId="4339" xr:uid="{00000000-0005-0000-0000-000068120000}"/>
    <cellStyle name="Normal 13 3 3 2" xfId="7900" xr:uid="{43EA58C4-12F6-444C-845B-ACF750399577}"/>
    <cellStyle name="Normal 13 3 4" xfId="6142" xr:uid="{DCD60A54-0CBC-4B55-B975-D9EC722E690C}"/>
    <cellStyle name="Normal 13 3_Exh G" xfId="3470" xr:uid="{00000000-0005-0000-0000-000069120000}"/>
    <cellStyle name="Normal 13 4" xfId="1025" xr:uid="{00000000-0005-0000-0000-00006A120000}"/>
    <cellStyle name="Normal 13 4 2" xfId="1931" xr:uid="{00000000-0005-0000-0000-00006B120000}"/>
    <cellStyle name="Normal 13 4 2 2" xfId="5448" xr:uid="{00000000-0005-0000-0000-00006C120000}"/>
    <cellStyle name="Normal 13 4 2 2 2" xfId="9008" xr:uid="{508FD1CE-BEA0-4452-AFE9-78597912BB98}"/>
    <cellStyle name="Normal 13 4 2 3" xfId="7251" xr:uid="{BA16B9A3-3C64-4F0F-8A0A-A28470162B07}"/>
    <cellStyle name="Normal 13 4 2_Exh G" xfId="3473" xr:uid="{00000000-0005-0000-0000-00006D120000}"/>
    <cellStyle name="Normal 13 4 3" xfId="4569" xr:uid="{00000000-0005-0000-0000-00006E120000}"/>
    <cellStyle name="Normal 13 4 3 2" xfId="8130" xr:uid="{4F53F89E-6821-4405-9319-0F4440D2EB8D}"/>
    <cellStyle name="Normal 13 4 4" xfId="6373" xr:uid="{A6DE9B8E-14EF-4C55-82FA-90EE47459D86}"/>
    <cellStyle name="Normal 13 4_Exh G" xfId="3472" xr:uid="{00000000-0005-0000-0000-00006F120000}"/>
    <cellStyle name="Normal 13 5" xfId="1686" xr:uid="{00000000-0005-0000-0000-000070120000}"/>
    <cellStyle name="Normal 13 5 2" xfId="5215" xr:uid="{00000000-0005-0000-0000-000071120000}"/>
    <cellStyle name="Normal 13 5 2 2" xfId="8775" xr:uid="{A639B63D-2505-42A7-BA75-0995E658F52F}"/>
    <cellStyle name="Normal 13 5 3" xfId="7018" xr:uid="{3D790CE5-8896-4467-870A-D08F6A4CF781}"/>
    <cellStyle name="Normal 13 5_Exh G" xfId="3474" xr:uid="{00000000-0005-0000-0000-000072120000}"/>
    <cellStyle name="Normal 13 6" xfId="4336" xr:uid="{00000000-0005-0000-0000-000073120000}"/>
    <cellStyle name="Normal 13 6 2" xfId="7897" xr:uid="{5E463813-4843-4D8F-A222-D8792313F742}"/>
    <cellStyle name="Normal 13 7" xfId="6139" xr:uid="{AC232939-CA6E-41AE-84F7-9D8C0AED1084}"/>
    <cellStyle name="Normal 13_Exh G" xfId="3465" xr:uid="{00000000-0005-0000-0000-000074120000}"/>
    <cellStyle name="Normal 14" xfId="663" xr:uid="{00000000-0005-0000-0000-000075120000}"/>
    <cellStyle name="Normal 14 2" xfId="664" xr:uid="{00000000-0005-0000-0000-000076120000}"/>
    <cellStyle name="Normal 14 2 2" xfId="665" xr:uid="{00000000-0005-0000-0000-000077120000}"/>
    <cellStyle name="Normal 14 2 2 2" xfId="1692" xr:uid="{00000000-0005-0000-0000-000078120000}"/>
    <cellStyle name="Normal 14 2 2 2 2" xfId="5221" xr:uid="{00000000-0005-0000-0000-000079120000}"/>
    <cellStyle name="Normal 14 2 2 2 2 2" xfId="8781" xr:uid="{6094CBFE-952C-40CD-B87C-F6D26FAF35A8}"/>
    <cellStyle name="Normal 14 2 2 2 3" xfId="7024" xr:uid="{83B23921-BC5D-4862-9E18-01D1ED4B74F9}"/>
    <cellStyle name="Normal 14 2 2 2_Exh G" xfId="3478" xr:uid="{00000000-0005-0000-0000-00007A120000}"/>
    <cellStyle name="Normal 14 2 2 3" xfId="4342" xr:uid="{00000000-0005-0000-0000-00007B120000}"/>
    <cellStyle name="Normal 14 2 2 3 2" xfId="7903" xr:uid="{5015AA69-840B-4F39-AB35-C7CE13C75290}"/>
    <cellStyle name="Normal 14 2 2 4" xfId="6145" xr:uid="{46AAE3FC-F0A4-46E5-8BFF-464A8ADFE220}"/>
    <cellStyle name="Normal 14 2 2_Exh G" xfId="3477" xr:uid="{00000000-0005-0000-0000-00007C120000}"/>
    <cellStyle name="Normal 14 2 3" xfId="1691" xr:uid="{00000000-0005-0000-0000-00007D120000}"/>
    <cellStyle name="Normal 14 2 3 2" xfId="5220" xr:uid="{00000000-0005-0000-0000-00007E120000}"/>
    <cellStyle name="Normal 14 2 3 2 2" xfId="8780" xr:uid="{2E2D0375-B591-4C06-A724-272AC2FB98C4}"/>
    <cellStyle name="Normal 14 2 3 3" xfId="7023" xr:uid="{D53D1D2E-7CE2-4354-A89E-E2EB0347D07B}"/>
    <cellStyle name="Normal 14 2 3_Exh G" xfId="3479" xr:uid="{00000000-0005-0000-0000-00007F120000}"/>
    <cellStyle name="Normal 14 2 4" xfId="4341" xr:uid="{00000000-0005-0000-0000-000080120000}"/>
    <cellStyle name="Normal 14 2 4 2" xfId="7902" xr:uid="{6E0C74E5-DF7E-4643-B4A1-AE7E9BDD0BCC}"/>
    <cellStyle name="Normal 14 2 5" xfId="6144" xr:uid="{1CCE1B79-BDA5-42BE-A49B-9572737CC4F0}"/>
    <cellStyle name="Normal 14 2_Exh G" xfId="3476" xr:uid="{00000000-0005-0000-0000-000081120000}"/>
    <cellStyle name="Normal 14 3" xfId="666" xr:uid="{00000000-0005-0000-0000-000082120000}"/>
    <cellStyle name="Normal 14 3 2" xfId="1693" xr:uid="{00000000-0005-0000-0000-000083120000}"/>
    <cellStyle name="Normal 14 3 2 2" xfId="5222" xr:uid="{00000000-0005-0000-0000-000084120000}"/>
    <cellStyle name="Normal 14 3 2 2 2" xfId="8782" xr:uid="{7A2634EF-D758-4D38-A79A-F283D648FDC9}"/>
    <cellStyle name="Normal 14 3 2 3" xfId="7025" xr:uid="{8DF90AEF-A4D3-4737-BED3-B3AEFF335908}"/>
    <cellStyle name="Normal 14 3 2_Exh G" xfId="3481" xr:uid="{00000000-0005-0000-0000-000085120000}"/>
    <cellStyle name="Normal 14 3 3" xfId="4343" xr:uid="{00000000-0005-0000-0000-000086120000}"/>
    <cellStyle name="Normal 14 3 3 2" xfId="7904" xr:uid="{51324FF6-DB83-4271-B461-363FC28AED9C}"/>
    <cellStyle name="Normal 14 3 4" xfId="6146" xr:uid="{89273FE7-BEB4-4D1E-B4C5-4375E77AD9FF}"/>
    <cellStyle name="Normal 14 3_Exh G" xfId="3480" xr:uid="{00000000-0005-0000-0000-000087120000}"/>
    <cellStyle name="Normal 14 4" xfId="750" xr:uid="{00000000-0005-0000-0000-000088120000}"/>
    <cellStyle name="Normal 14 4 2" xfId="1776" xr:uid="{00000000-0005-0000-0000-000089120000}"/>
    <cellStyle name="Normal 14 4_Exh G" xfId="3482" xr:uid="{00000000-0005-0000-0000-00008A120000}"/>
    <cellStyle name="Normal 14 5" xfId="1026" xr:uid="{00000000-0005-0000-0000-00008B120000}"/>
    <cellStyle name="Normal 14 6" xfId="1690" xr:uid="{00000000-0005-0000-0000-00008C120000}"/>
    <cellStyle name="Normal 14 6 2" xfId="5219" xr:uid="{00000000-0005-0000-0000-00008D120000}"/>
    <cellStyle name="Normal 14 6 2 2" xfId="8779" xr:uid="{8FC2ABA4-2448-4AFE-9A6E-0F80D055B7FF}"/>
    <cellStyle name="Normal 14 6 3" xfId="7022" xr:uid="{163F55CF-E3BC-4591-98FB-A0E15BCED21F}"/>
    <cellStyle name="Normal 14 6_Exh G" xfId="3483" xr:uid="{00000000-0005-0000-0000-00008E120000}"/>
    <cellStyle name="Normal 14 7" xfId="4340" xr:uid="{00000000-0005-0000-0000-00008F120000}"/>
    <cellStyle name="Normal 14 7 2" xfId="7901" xr:uid="{3E0C968B-01FA-4C2E-9DE3-708052C9E505}"/>
    <cellStyle name="Normal 14 8" xfId="6143" xr:uid="{AD5A871D-A7CD-49C0-91CA-979A0AFAC3A9}"/>
    <cellStyle name="Normal 14_Exh G" xfId="3475" xr:uid="{00000000-0005-0000-0000-000090120000}"/>
    <cellStyle name="Normal 15" xfId="667" xr:uid="{00000000-0005-0000-0000-000091120000}"/>
    <cellStyle name="Normal 15 2" xfId="668" xr:uid="{00000000-0005-0000-0000-000092120000}"/>
    <cellStyle name="Normal 15 2 2" xfId="669" xr:uid="{00000000-0005-0000-0000-000093120000}"/>
    <cellStyle name="Normal 15 2 2 2" xfId="1696" xr:uid="{00000000-0005-0000-0000-000094120000}"/>
    <cellStyle name="Normal 15 2 2 2 2" xfId="5225" xr:uid="{00000000-0005-0000-0000-000095120000}"/>
    <cellStyle name="Normal 15 2 2 2 2 2" xfId="8785" xr:uid="{D1627B7A-BEF4-4924-B8FE-9E05E884B4E9}"/>
    <cellStyle name="Normal 15 2 2 2 3" xfId="7028" xr:uid="{1E47B07E-F99B-4A27-9C40-E917057807EF}"/>
    <cellStyle name="Normal 15 2 2 2_Exh G" xfId="3487" xr:uid="{00000000-0005-0000-0000-000096120000}"/>
    <cellStyle name="Normal 15 2 2 3" xfId="4346" xr:uid="{00000000-0005-0000-0000-000097120000}"/>
    <cellStyle name="Normal 15 2 2 3 2" xfId="7907" xr:uid="{F20FEE03-27DB-40CD-9BD5-89C87EF794DC}"/>
    <cellStyle name="Normal 15 2 2 4" xfId="6149" xr:uid="{82EF8E7E-E6EE-47FE-AD81-673CA3FFF7AC}"/>
    <cellStyle name="Normal 15 2 2_Exh G" xfId="3486" xr:uid="{00000000-0005-0000-0000-000098120000}"/>
    <cellStyle name="Normal 15 2 3" xfId="1695" xr:uid="{00000000-0005-0000-0000-000099120000}"/>
    <cellStyle name="Normal 15 2 3 2" xfId="5224" xr:uid="{00000000-0005-0000-0000-00009A120000}"/>
    <cellStyle name="Normal 15 2 3 2 2" xfId="8784" xr:uid="{7D1AF62E-87BC-4988-BCCF-9EC98E5BC656}"/>
    <cellStyle name="Normal 15 2 3 3" xfId="7027" xr:uid="{95758A3B-0229-48F9-9EEF-6F83363E3845}"/>
    <cellStyle name="Normal 15 2 3_Exh G" xfId="3488" xr:uid="{00000000-0005-0000-0000-00009B120000}"/>
    <cellStyle name="Normal 15 2 4" xfId="4345" xr:uid="{00000000-0005-0000-0000-00009C120000}"/>
    <cellStyle name="Normal 15 2 4 2" xfId="7906" xr:uid="{678C3597-1743-409D-8763-3A6B9C193D10}"/>
    <cellStyle name="Normal 15 2 5" xfId="6148" xr:uid="{EEDD5352-6BE9-47A5-87B1-D2CF63DE829A}"/>
    <cellStyle name="Normal 15 2_Exh G" xfId="3485" xr:uid="{00000000-0005-0000-0000-00009D120000}"/>
    <cellStyle name="Normal 15 3" xfId="670" xr:uid="{00000000-0005-0000-0000-00009E120000}"/>
    <cellStyle name="Normal 15 3 2" xfId="1697" xr:uid="{00000000-0005-0000-0000-00009F120000}"/>
    <cellStyle name="Normal 15 3 2 2" xfId="5226" xr:uid="{00000000-0005-0000-0000-0000A0120000}"/>
    <cellStyle name="Normal 15 3 2 2 2" xfId="8786" xr:uid="{FDCF4D27-9E5B-4937-9745-797918981B3F}"/>
    <cellStyle name="Normal 15 3 2 3" xfId="7029" xr:uid="{9CEAD4EC-3299-4C03-BED8-35846BE9903A}"/>
    <cellStyle name="Normal 15 3 2_Exh G" xfId="3490" xr:uid="{00000000-0005-0000-0000-0000A1120000}"/>
    <cellStyle name="Normal 15 3 3" xfId="4347" xr:uid="{00000000-0005-0000-0000-0000A2120000}"/>
    <cellStyle name="Normal 15 3 3 2" xfId="7908" xr:uid="{8762B545-3A7F-4F0B-BABF-60425ABB4500}"/>
    <cellStyle name="Normal 15 3 4" xfId="6150" xr:uid="{D644DE43-4950-4EE0-B011-76128056B683}"/>
    <cellStyle name="Normal 15 3_Exh G" xfId="3489" xr:uid="{00000000-0005-0000-0000-0000A3120000}"/>
    <cellStyle name="Normal 15 4" xfId="1694" xr:uid="{00000000-0005-0000-0000-0000A4120000}"/>
    <cellStyle name="Normal 15 4 2" xfId="5223" xr:uid="{00000000-0005-0000-0000-0000A5120000}"/>
    <cellStyle name="Normal 15 4 2 2" xfId="8783" xr:uid="{23A9EA40-D9E7-48AA-8BDD-444961377A1C}"/>
    <cellStyle name="Normal 15 4 3" xfId="7026" xr:uid="{53B2F6FF-E9DD-4E40-A328-469770102626}"/>
    <cellStyle name="Normal 15 4_Exh G" xfId="3491" xr:uid="{00000000-0005-0000-0000-0000A6120000}"/>
    <cellStyle name="Normal 15 5" xfId="4344" xr:uid="{00000000-0005-0000-0000-0000A7120000}"/>
    <cellStyle name="Normal 15 5 2" xfId="7905" xr:uid="{A97EC9E3-25AC-484D-811A-74CD204C30D0}"/>
    <cellStyle name="Normal 15 6" xfId="6147" xr:uid="{36972EF2-3AE9-490E-A904-EC871C1AA99C}"/>
    <cellStyle name="Normal 15_Exh G" xfId="3484" xr:uid="{00000000-0005-0000-0000-0000A8120000}"/>
    <cellStyle name="Normal 16" xfId="671" xr:uid="{00000000-0005-0000-0000-0000A9120000}"/>
    <cellStyle name="Normal 16 2" xfId="672" xr:uid="{00000000-0005-0000-0000-0000AA120000}"/>
    <cellStyle name="Normal 16 2 2" xfId="673" xr:uid="{00000000-0005-0000-0000-0000AB120000}"/>
    <cellStyle name="Normal 16 2 2 2" xfId="1700" xr:uid="{00000000-0005-0000-0000-0000AC120000}"/>
    <cellStyle name="Normal 16 2 2 2 2" xfId="5229" xr:uid="{00000000-0005-0000-0000-0000AD120000}"/>
    <cellStyle name="Normal 16 2 2 2 2 2" xfId="8789" xr:uid="{5B37A840-A233-4E80-A26B-207C1F33A529}"/>
    <cellStyle name="Normal 16 2 2 2 3" xfId="7032" xr:uid="{4BFAF097-4702-4039-9886-0A86718470A1}"/>
    <cellStyle name="Normal 16 2 2 2_Exh G" xfId="3495" xr:uid="{00000000-0005-0000-0000-0000AE120000}"/>
    <cellStyle name="Normal 16 2 2 3" xfId="4350" xr:uid="{00000000-0005-0000-0000-0000AF120000}"/>
    <cellStyle name="Normal 16 2 2 3 2" xfId="7911" xr:uid="{50CE16F5-6CF5-4418-B15D-EAEDA57BF8EC}"/>
    <cellStyle name="Normal 16 2 2 4" xfId="6153" xr:uid="{1A9372CD-AA11-4441-B0BD-6B66311F308D}"/>
    <cellStyle name="Normal 16 2 2_Exh G" xfId="3494" xr:uid="{00000000-0005-0000-0000-0000B0120000}"/>
    <cellStyle name="Normal 16 2 3" xfId="1699" xr:uid="{00000000-0005-0000-0000-0000B1120000}"/>
    <cellStyle name="Normal 16 2 3 2" xfId="5228" xr:uid="{00000000-0005-0000-0000-0000B2120000}"/>
    <cellStyle name="Normal 16 2 3 2 2" xfId="8788" xr:uid="{C4CF4A10-3159-48DB-8E07-F1C7C9DF0973}"/>
    <cellStyle name="Normal 16 2 3 3" xfId="7031" xr:uid="{E1B74FF2-069D-4CF6-A2F5-42488B87A6B0}"/>
    <cellStyle name="Normal 16 2 3_Exh G" xfId="3496" xr:uid="{00000000-0005-0000-0000-0000B3120000}"/>
    <cellStyle name="Normal 16 2 4" xfId="4349" xr:uid="{00000000-0005-0000-0000-0000B4120000}"/>
    <cellStyle name="Normal 16 2 4 2" xfId="7910" xr:uid="{FD6E3834-907E-499A-A7C0-5BD35AB3AB56}"/>
    <cellStyle name="Normal 16 2 5" xfId="6152" xr:uid="{2014712D-3E07-4719-9381-5EAA6369DA53}"/>
    <cellStyle name="Normal 16 2_Exh G" xfId="3493" xr:uid="{00000000-0005-0000-0000-0000B5120000}"/>
    <cellStyle name="Normal 16 3" xfId="674" xr:uid="{00000000-0005-0000-0000-0000B6120000}"/>
    <cellStyle name="Normal 16 3 2" xfId="1701" xr:uid="{00000000-0005-0000-0000-0000B7120000}"/>
    <cellStyle name="Normal 16 3 2 2" xfId="5230" xr:uid="{00000000-0005-0000-0000-0000B8120000}"/>
    <cellStyle name="Normal 16 3 2 2 2" xfId="8790" xr:uid="{93F97A7E-7E21-422B-9535-65617C21FDB8}"/>
    <cellStyle name="Normal 16 3 2 3" xfId="7033" xr:uid="{D5E9B7D7-BD74-4763-9183-D2A4E867C6BD}"/>
    <cellStyle name="Normal 16 3 2_Exh G" xfId="3498" xr:uid="{00000000-0005-0000-0000-0000B9120000}"/>
    <cellStyle name="Normal 16 3 3" xfId="4351" xr:uid="{00000000-0005-0000-0000-0000BA120000}"/>
    <cellStyle name="Normal 16 3 3 2" xfId="7912" xr:uid="{142D27EE-6E91-41FD-9AF7-AB8DB415A705}"/>
    <cellStyle name="Normal 16 3 4" xfId="6154" xr:uid="{F543902F-B626-4473-878A-FD3287B65A6E}"/>
    <cellStyle name="Normal 16 3_Exh G" xfId="3497" xr:uid="{00000000-0005-0000-0000-0000BB120000}"/>
    <cellStyle name="Normal 16 4" xfId="1698" xr:uid="{00000000-0005-0000-0000-0000BC120000}"/>
    <cellStyle name="Normal 16 4 2" xfId="5227" xr:uid="{00000000-0005-0000-0000-0000BD120000}"/>
    <cellStyle name="Normal 16 4 2 2" xfId="8787" xr:uid="{9DC8CFD4-CD65-4191-AADA-854D30A28C19}"/>
    <cellStyle name="Normal 16 4 3" xfId="7030" xr:uid="{F8CE3C52-96E8-4AC9-8C4C-37217209D3E6}"/>
    <cellStyle name="Normal 16 4_Exh G" xfId="3499" xr:uid="{00000000-0005-0000-0000-0000BE120000}"/>
    <cellStyle name="Normal 16 5" xfId="4348" xr:uid="{00000000-0005-0000-0000-0000BF120000}"/>
    <cellStyle name="Normal 16 5 2" xfId="7909" xr:uid="{104FA63A-CD8D-44C8-818D-314720A7F417}"/>
    <cellStyle name="Normal 16 6" xfId="6151" xr:uid="{73AF379C-A791-41F2-A285-D12F9CDCEB2A}"/>
    <cellStyle name="Normal 16_Exh G" xfId="3492" xr:uid="{00000000-0005-0000-0000-0000C0120000}"/>
    <cellStyle name="Normal 17" xfId="675" xr:uid="{00000000-0005-0000-0000-0000C1120000}"/>
    <cellStyle name="Normal 17 2" xfId="1702" xr:uid="{00000000-0005-0000-0000-0000C2120000}"/>
    <cellStyle name="Normal 17 2 2" xfId="5231" xr:uid="{00000000-0005-0000-0000-0000C3120000}"/>
    <cellStyle name="Normal 17 2 2 2" xfId="8791" xr:uid="{0961E77F-C587-4DFB-AD71-68B997A91C5B}"/>
    <cellStyle name="Normal 17 2 3" xfId="7034" xr:uid="{9B83B227-46D2-4262-84D6-2DCFA1B7049D}"/>
    <cellStyle name="Normal 17 2_Exh G" xfId="3501" xr:uid="{00000000-0005-0000-0000-0000C4120000}"/>
    <cellStyle name="Normal 17 3" xfId="4352" xr:uid="{00000000-0005-0000-0000-0000C5120000}"/>
    <cellStyle name="Normal 17 3 2" xfId="7913" xr:uid="{72F24095-3247-487C-BF9B-61059727A12C}"/>
    <cellStyle name="Normal 17 4" xfId="6155" xr:uid="{AA2AB71D-4E3F-4765-AFAA-74A18B8474AC}"/>
    <cellStyle name="Normal 17_Exh G" xfId="3500" xr:uid="{00000000-0005-0000-0000-0000C6120000}"/>
    <cellStyle name="Normal 18" xfId="749" xr:uid="{00000000-0005-0000-0000-0000C7120000}"/>
    <cellStyle name="Normal 19" xfId="837" xr:uid="{00000000-0005-0000-0000-0000C8120000}"/>
    <cellStyle name="Normal 19 2" xfId="1778" xr:uid="{00000000-0005-0000-0000-0000C9120000}"/>
    <cellStyle name="Normal 19 2 2" xfId="5306" xr:uid="{00000000-0005-0000-0000-0000CA120000}"/>
    <cellStyle name="Normal 19 2 2 2" xfId="8866" xr:uid="{EADB3A13-DFE4-4F07-95C7-DB0974EDB74D}"/>
    <cellStyle name="Normal 19 2 3" xfId="7109" xr:uid="{AF6B6EA6-D390-4886-A213-E66F43806B88}"/>
    <cellStyle name="Normal 19 2_Exh G" xfId="3503" xr:uid="{00000000-0005-0000-0000-0000CB120000}"/>
    <cellStyle name="Normal 19 3" xfId="4427" xr:uid="{00000000-0005-0000-0000-0000CC120000}"/>
    <cellStyle name="Normal 19 3 2" xfId="7988" xr:uid="{6B624E84-A342-4AEB-B3A6-695C6BFDBCD3}"/>
    <cellStyle name="Normal 19 4" xfId="6231" xr:uid="{A88C9501-BFB5-42B1-BED2-5221FF384E51}"/>
    <cellStyle name="Normal 19_Exh G" xfId="3502" xr:uid="{00000000-0005-0000-0000-0000CD120000}"/>
    <cellStyle name="Normal 2" xfId="2" xr:uid="{00000000-0005-0000-0000-0000CE120000}"/>
    <cellStyle name="Normal 2 10" xfId="5509" xr:uid="{B1FB0102-AB76-470D-9950-DBCC3A4DD4F2}"/>
    <cellStyle name="Normal 2 2" xfId="6" xr:uid="{00000000-0005-0000-0000-0000CF120000}"/>
    <cellStyle name="Normal 2 2 10" xfId="5501" xr:uid="{00000000-0005-0000-0000-0000D0120000}"/>
    <cellStyle name="Normal 2 2 2" xfId="676" xr:uid="{00000000-0005-0000-0000-0000D1120000}"/>
    <cellStyle name="Normal 2 2 2 2" xfId="1703" xr:uid="{00000000-0005-0000-0000-0000D2120000}"/>
    <cellStyle name="Normal 2 2 2 2 2" xfId="5232" xr:uid="{00000000-0005-0000-0000-0000D3120000}"/>
    <cellStyle name="Normal 2 2 2 2 2 2" xfId="8792" xr:uid="{94DE2A89-E1A8-4C63-8931-ADBF223D7A7B}"/>
    <cellStyle name="Normal 2 2 2 2 3" xfId="7035" xr:uid="{D518FC4A-D1C4-402D-82F7-67E46117A842}"/>
    <cellStyle name="Normal 2 2 2 2_Exh G" xfId="3506" xr:uid="{00000000-0005-0000-0000-0000D4120000}"/>
    <cellStyle name="Normal 2 2 2 3" xfId="4353" xr:uid="{00000000-0005-0000-0000-0000D5120000}"/>
    <cellStyle name="Normal 2 2 2 3 2" xfId="7914" xr:uid="{530EA7A9-DDB2-43F3-B033-421BCAEC292E}"/>
    <cellStyle name="Normal 2 2 2 4" xfId="6156" xr:uid="{166624DA-CF4C-4598-AB0D-CC0B8D5D73A9}"/>
    <cellStyle name="Normal 2 2 2_Exh G" xfId="3505" xr:uid="{00000000-0005-0000-0000-0000D6120000}"/>
    <cellStyle name="Normal 2 2 3" xfId="1058" xr:uid="{00000000-0005-0000-0000-0000D7120000}"/>
    <cellStyle name="Normal 2 2 4" xfId="3708" xr:uid="{00000000-0005-0000-0000-0000D8120000}"/>
    <cellStyle name="Normal 2 2 5" xfId="30" xr:uid="{00000000-0005-0000-0000-0000D9120000}"/>
    <cellStyle name="Normal 2 2 6" xfId="5472" xr:uid="{00000000-0005-0000-0000-0000DA120000}"/>
    <cellStyle name="Normal 2 2 7" xfId="5467" xr:uid="{00000000-0005-0000-0000-0000DB120000}"/>
    <cellStyle name="Normal 2 2 8" xfId="5470" xr:uid="{00000000-0005-0000-0000-0000DC120000}"/>
    <cellStyle name="Normal 2 2 9" xfId="5496" xr:uid="{00000000-0005-0000-0000-0000DD120000}"/>
    <cellStyle name="Normal 2 2_Exh G" xfId="3504" xr:uid="{00000000-0005-0000-0000-0000DE120000}"/>
    <cellStyle name="Normal 2 3" xfId="677" xr:uid="{00000000-0005-0000-0000-0000DF120000}"/>
    <cellStyle name="Normal 2 3 2" xfId="846" xr:uid="{00000000-0005-0000-0000-0000E0120000}"/>
    <cellStyle name="Normal 2 3 2 2" xfId="1785" xr:uid="{00000000-0005-0000-0000-0000E1120000}"/>
    <cellStyle name="Normal 2 3 2_Exh G" xfId="3508" xr:uid="{00000000-0005-0000-0000-0000E2120000}"/>
    <cellStyle name="Normal 2 3 3" xfId="1704" xr:uid="{00000000-0005-0000-0000-0000E3120000}"/>
    <cellStyle name="Normal 2 3 3 2" xfId="5233" xr:uid="{00000000-0005-0000-0000-0000E4120000}"/>
    <cellStyle name="Normal 2 3 3 2 2" xfId="8793" xr:uid="{EE7C2C39-461B-45C2-92C1-60E0F58EFFDF}"/>
    <cellStyle name="Normal 2 3 3 3" xfId="7036" xr:uid="{A9DA5514-0A22-49D5-AC42-744191482FAF}"/>
    <cellStyle name="Normal 2 3 3_Exh G" xfId="3509" xr:uid="{00000000-0005-0000-0000-0000E5120000}"/>
    <cellStyle name="Normal 2 3 4" xfId="4354" xr:uid="{00000000-0005-0000-0000-0000E6120000}"/>
    <cellStyle name="Normal 2 3 4 2" xfId="7915" xr:uid="{A41B4DE2-A937-41A6-991A-3A8E704C5D56}"/>
    <cellStyle name="Normal 2 3 5" xfId="6157" xr:uid="{61A584B0-9A16-4148-8359-21FAF0E12A20}"/>
    <cellStyle name="Normal 2 3 6" xfId="7269" xr:uid="{6BCF4341-EDDD-469E-A952-12C1122D81DA}"/>
    <cellStyle name="Normal 2 3_Exh G" xfId="3507" xr:uid="{00000000-0005-0000-0000-0000E7120000}"/>
    <cellStyle name="Normal 2 4" xfId="839" xr:uid="{00000000-0005-0000-0000-0000E8120000}"/>
    <cellStyle name="Normal 2 4 2" xfId="1779" xr:uid="{00000000-0005-0000-0000-0000E9120000}"/>
    <cellStyle name="Normal 2 4_Exh G" xfId="3510" xr:uid="{00000000-0005-0000-0000-0000EA120000}"/>
    <cellStyle name="Normal 2 5" xfId="847" xr:uid="{00000000-0005-0000-0000-0000EB120000}"/>
    <cellStyle name="Normal 2 5 2" xfId="1786" xr:uid="{00000000-0005-0000-0000-0000EC120000}"/>
    <cellStyle name="Normal 2 5_Exh G" xfId="3511" xr:uid="{00000000-0005-0000-0000-0000ED120000}"/>
    <cellStyle name="Normal 2 6" xfId="848" xr:uid="{00000000-0005-0000-0000-0000EE120000}"/>
    <cellStyle name="Normal 2 6 2" xfId="1787" xr:uid="{00000000-0005-0000-0000-0000EF120000}"/>
    <cellStyle name="Normal 2 6_Exh G" xfId="3512" xr:uid="{00000000-0005-0000-0000-0000F0120000}"/>
    <cellStyle name="Normal 2 7" xfId="849" xr:uid="{00000000-0005-0000-0000-0000F1120000}"/>
    <cellStyle name="Normal 2 7 2" xfId="868" xr:uid="{00000000-0005-0000-0000-0000F2120000}"/>
    <cellStyle name="Normal 2 7 2 2" xfId="1806" xr:uid="{00000000-0005-0000-0000-0000F3120000}"/>
    <cellStyle name="Normal 2 7 2_Exh G" xfId="3514" xr:uid="{00000000-0005-0000-0000-0000F4120000}"/>
    <cellStyle name="Normal 2 7 3" xfId="1788" xr:uid="{00000000-0005-0000-0000-0000F5120000}"/>
    <cellStyle name="Normal 2 7_Exh G" xfId="3513" xr:uid="{00000000-0005-0000-0000-0000F6120000}"/>
    <cellStyle name="Normal 2 8" xfId="869" xr:uid="{00000000-0005-0000-0000-0000F7120000}"/>
    <cellStyle name="Normal 2 8 2" xfId="1807" xr:uid="{00000000-0005-0000-0000-0000F8120000}"/>
    <cellStyle name="Normal 2 8_Exh G" xfId="3515" xr:uid="{00000000-0005-0000-0000-0000F9120000}"/>
    <cellStyle name="Normal 2 9" xfId="1027" xr:uid="{00000000-0005-0000-0000-0000FA120000}"/>
    <cellStyle name="Normal 20" xfId="838" xr:uid="{00000000-0005-0000-0000-0000FB120000}"/>
    <cellStyle name="Normal 21" xfId="840" xr:uid="{00000000-0005-0000-0000-0000FC120000}"/>
    <cellStyle name="Normal 22" xfId="841" xr:uid="{00000000-0005-0000-0000-0000FD120000}"/>
    <cellStyle name="Normal 22 2" xfId="1780" xr:uid="{00000000-0005-0000-0000-0000FE120000}"/>
    <cellStyle name="Normal 22 2 2" xfId="5307" xr:uid="{00000000-0005-0000-0000-0000FF120000}"/>
    <cellStyle name="Normal 22 2 2 2" xfId="8867" xr:uid="{7468107C-C00A-45D8-AFAE-5C7C739FD187}"/>
    <cellStyle name="Normal 22 2 3" xfId="7110" xr:uid="{E1F75796-EE51-457D-A1F7-A68EC738BA24}"/>
    <cellStyle name="Normal 22 2_Exh G" xfId="3517" xr:uid="{00000000-0005-0000-0000-000000130000}"/>
    <cellStyle name="Normal 22 3" xfId="4428" xr:uid="{00000000-0005-0000-0000-000001130000}"/>
    <cellStyle name="Normal 22 3 2" xfId="7989" xr:uid="{DD226980-B2E5-4C8E-A6E5-8C6A7189725C}"/>
    <cellStyle name="Normal 22 4" xfId="6232" xr:uid="{C357D30F-D5DF-4CE4-B325-437CC67EE3F3}"/>
    <cellStyle name="Normal 22_Exh G" xfId="3516" xr:uid="{00000000-0005-0000-0000-000002130000}"/>
    <cellStyle name="Normal 23" xfId="850" xr:uid="{00000000-0005-0000-0000-000003130000}"/>
    <cellStyle name="Normal 24" xfId="851" xr:uid="{00000000-0005-0000-0000-000004130000}"/>
    <cellStyle name="Normal 24 2" xfId="1789" xr:uid="{00000000-0005-0000-0000-000005130000}"/>
    <cellStyle name="Normal 24 2 2" xfId="5309" xr:uid="{00000000-0005-0000-0000-000006130000}"/>
    <cellStyle name="Normal 24 2 2 2" xfId="8869" xr:uid="{B8CD85EC-9F8D-4E48-AF0B-51138EA5B132}"/>
    <cellStyle name="Normal 24 2 3" xfId="7112" xr:uid="{677F7888-E820-46F1-BEB3-FB3888A4CC15}"/>
    <cellStyle name="Normal 24 2_Exh G" xfId="3519" xr:uid="{00000000-0005-0000-0000-000007130000}"/>
    <cellStyle name="Normal 24 3" xfId="4430" xr:uid="{00000000-0005-0000-0000-000008130000}"/>
    <cellStyle name="Normal 24 3 2" xfId="7991" xr:uid="{1448C15C-DEAD-47B7-9806-E48893397036}"/>
    <cellStyle name="Normal 24 4" xfId="6234" xr:uid="{D4F91E80-A4C4-4493-889D-757B6B295E56}"/>
    <cellStyle name="Normal 24_Exh G" xfId="3518" xr:uid="{00000000-0005-0000-0000-000009130000}"/>
    <cellStyle name="Normal 25" xfId="870" xr:uid="{00000000-0005-0000-0000-00000A130000}"/>
    <cellStyle name="Normal 26" xfId="1051" xr:uid="{00000000-0005-0000-0000-00000B130000}"/>
    <cellStyle name="Normal 26 2" xfId="4587" xr:uid="{00000000-0005-0000-0000-00000C130000}"/>
    <cellStyle name="Normal 26_Exh G" xfId="3520" xr:uid="{00000000-0005-0000-0000-00000D130000}"/>
    <cellStyle name="Normal 27" xfId="1050" xr:uid="{00000000-0005-0000-0000-00000E130000}"/>
    <cellStyle name="Normal 28" xfId="5466" xr:uid="{00000000-0005-0000-0000-00000F130000}"/>
    <cellStyle name="Normal 29" xfId="17" xr:uid="{00000000-0005-0000-0000-000010130000}"/>
    <cellStyle name="Normal 3" xfId="3" xr:uid="{00000000-0005-0000-0000-000011130000}"/>
    <cellStyle name="Normal 3 2" xfId="5" xr:uid="{00000000-0005-0000-0000-000012130000}"/>
    <cellStyle name="Normal 3 2 2" xfId="679" xr:uid="{00000000-0005-0000-0000-000013130000}"/>
    <cellStyle name="Normal 3 2 2 2" xfId="1706" xr:uid="{00000000-0005-0000-0000-000014130000}"/>
    <cellStyle name="Normal 3 2 2 2 2" xfId="5235" xr:uid="{00000000-0005-0000-0000-000015130000}"/>
    <cellStyle name="Normal 3 2 2 2 2 2" xfId="8795" xr:uid="{786B62DC-90F8-4645-BC68-8370FECFEED0}"/>
    <cellStyle name="Normal 3 2 2 2 3" xfId="7038" xr:uid="{CA527596-B985-4C11-982F-99D81C2D70C4}"/>
    <cellStyle name="Normal 3 2 2 2_Exh G" xfId="3523" xr:uid="{00000000-0005-0000-0000-000016130000}"/>
    <cellStyle name="Normal 3 2 2 3" xfId="4356" xr:uid="{00000000-0005-0000-0000-000017130000}"/>
    <cellStyle name="Normal 3 2 2 3 2" xfId="7917" xr:uid="{AAB31C7E-E39A-4923-9550-60541AF69FA7}"/>
    <cellStyle name="Normal 3 2 2 4" xfId="6159" xr:uid="{E8ADD0FC-0CCB-4C05-966F-09DD627D32D5}"/>
    <cellStyle name="Normal 3 2 2_Exh G" xfId="3522" xr:uid="{00000000-0005-0000-0000-000018130000}"/>
    <cellStyle name="Normal 3 2 3" xfId="1029" xr:uid="{00000000-0005-0000-0000-000019130000}"/>
    <cellStyle name="Normal 3 2 3 2" xfId="1933" xr:uid="{00000000-0005-0000-0000-00001A130000}"/>
    <cellStyle name="Normal 3 2 3 2 2" xfId="5450" xr:uid="{00000000-0005-0000-0000-00001B130000}"/>
    <cellStyle name="Normal 3 2 3 2 2 2" xfId="9010" xr:uid="{4C070A07-98D4-4D5A-BC98-73B4D239B746}"/>
    <cellStyle name="Normal 3 2 3 2 3" xfId="7253" xr:uid="{7454FAD6-60AB-49D0-8072-D43EA5F3D3FC}"/>
    <cellStyle name="Normal 3 2 3 2_Exh G" xfId="3525" xr:uid="{00000000-0005-0000-0000-00001C130000}"/>
    <cellStyle name="Normal 3 2 3 3" xfId="4571" xr:uid="{00000000-0005-0000-0000-00001D130000}"/>
    <cellStyle name="Normal 3 2 3 3 2" xfId="8132" xr:uid="{ACD57F47-D00C-4BBA-81FB-A710645D97FF}"/>
    <cellStyle name="Normal 3 2 3 4" xfId="6375" xr:uid="{5BC54EE1-6E2B-42F7-AA1B-43832878A296}"/>
    <cellStyle name="Normal 3 2 3_Exh G" xfId="3524" xr:uid="{00000000-0005-0000-0000-00001E130000}"/>
    <cellStyle name="Normal 3 2 4" xfId="1705" xr:uid="{00000000-0005-0000-0000-00001F130000}"/>
    <cellStyle name="Normal 3 2 4 2" xfId="5234" xr:uid="{00000000-0005-0000-0000-000020130000}"/>
    <cellStyle name="Normal 3 2 4 2 2" xfId="8794" xr:uid="{949DAA9C-05F8-4505-AFC9-D7DD2D20E5BB}"/>
    <cellStyle name="Normal 3 2 4 3" xfId="7037" xr:uid="{FC9331F0-5E13-4AED-A690-E7877A8722AA}"/>
    <cellStyle name="Normal 3 2 4_Exh G" xfId="3526" xr:uid="{00000000-0005-0000-0000-000021130000}"/>
    <cellStyle name="Normal 3 2 5" xfId="4355" xr:uid="{00000000-0005-0000-0000-000022130000}"/>
    <cellStyle name="Normal 3 2 5 2" xfId="7916" xr:uid="{C8A6ADFE-7095-4EB0-830D-4352F33076BF}"/>
    <cellStyle name="Normal 3 2 6" xfId="678" xr:uid="{00000000-0005-0000-0000-000023130000}"/>
    <cellStyle name="Normal 3 2 6 2" xfId="6158" xr:uid="{3D26222C-ECA7-4C25-B2C4-BC8B98E1E9C1}"/>
    <cellStyle name="Normal 3 2_Exh G" xfId="3521" xr:uid="{00000000-0005-0000-0000-000024130000}"/>
    <cellStyle name="Normal 3 3" xfId="680" xr:uid="{00000000-0005-0000-0000-000025130000}"/>
    <cellStyle name="Normal 3 3 2" xfId="1707" xr:uid="{00000000-0005-0000-0000-000026130000}"/>
    <cellStyle name="Normal 3 3 2 2" xfId="5236" xr:uid="{00000000-0005-0000-0000-000027130000}"/>
    <cellStyle name="Normal 3 3 2 2 2" xfId="8796" xr:uid="{06ED6C98-7679-43C9-B572-4E6F990EC8D0}"/>
    <cellStyle name="Normal 3 3 2 3" xfId="7039" xr:uid="{76FAC65D-9029-4342-B443-79EDC63FDE58}"/>
    <cellStyle name="Normal 3 3 2_Exh G" xfId="3528" xr:uid="{00000000-0005-0000-0000-000028130000}"/>
    <cellStyle name="Normal 3 3 3" xfId="4357" xr:uid="{00000000-0005-0000-0000-000029130000}"/>
    <cellStyle name="Normal 3 3 3 2" xfId="7918" xr:uid="{9E3BB7D2-1321-44EE-9C5B-B1D505BE9CEF}"/>
    <cellStyle name="Normal 3 3 4" xfId="6160" xr:uid="{6C99E437-0EFC-4297-B526-72E2122034B4}"/>
    <cellStyle name="Normal 3 3_Exh G" xfId="3527" xr:uid="{00000000-0005-0000-0000-00002A130000}"/>
    <cellStyle name="Normal 3 4" xfId="1028" xr:uid="{00000000-0005-0000-0000-00002B130000}"/>
    <cellStyle name="Normal 3 4 2" xfId="1932" xr:uid="{00000000-0005-0000-0000-00002C130000}"/>
    <cellStyle name="Normal 3 4 2 2" xfId="5449" xr:uid="{00000000-0005-0000-0000-00002D130000}"/>
    <cellStyle name="Normal 3 4 2 2 2" xfId="9009" xr:uid="{5B8B4696-C86C-4195-8151-C9A8497BA87C}"/>
    <cellStyle name="Normal 3 4 2 3" xfId="7252" xr:uid="{9C0268F3-5ABA-48FE-A564-7CE1D8BB61A5}"/>
    <cellStyle name="Normal 3 4 2_Exh G" xfId="3530" xr:uid="{00000000-0005-0000-0000-00002E130000}"/>
    <cellStyle name="Normal 3 4 3" xfId="4570" xr:uid="{00000000-0005-0000-0000-00002F130000}"/>
    <cellStyle name="Normal 3 4 3 2" xfId="8131" xr:uid="{34864C2C-E8BF-4EC9-B971-E430D77969D9}"/>
    <cellStyle name="Normal 3 4 4" xfId="6374" xr:uid="{9C63B1E6-CF12-4BE5-B7EA-8405187D749A}"/>
    <cellStyle name="Normal 3 4_Exh G" xfId="3529" xr:uid="{00000000-0005-0000-0000-000030130000}"/>
    <cellStyle name="Normal 30" xfId="23" xr:uid="{00000000-0005-0000-0000-000031130000}"/>
    <cellStyle name="Normal 31" xfId="5479" xr:uid="{00000000-0005-0000-0000-000032130000}"/>
    <cellStyle name="Normal 32" xfId="5494" xr:uid="{00000000-0005-0000-0000-000033130000}"/>
    <cellStyle name="Normal 33" xfId="5489" xr:uid="{00000000-0005-0000-0000-000034130000}"/>
    <cellStyle name="Normal 34" xfId="5473" xr:uid="{00000000-0005-0000-0000-000035130000}"/>
    <cellStyle name="Normal 35" xfId="5483" xr:uid="{00000000-0005-0000-0000-000036130000}"/>
    <cellStyle name="Normal 36" xfId="5487" xr:uid="{00000000-0005-0000-0000-000037130000}"/>
    <cellStyle name="Normal 37" xfId="5488" xr:uid="{00000000-0005-0000-0000-000038130000}"/>
    <cellStyle name="Normal 38" xfId="5475" xr:uid="{00000000-0005-0000-0000-000039130000}"/>
    <cellStyle name="Normal 39" xfId="5502" xr:uid="{00000000-0005-0000-0000-00003A130000}"/>
    <cellStyle name="Normal 4" xfId="4" xr:uid="{00000000-0005-0000-0000-00003B130000}"/>
    <cellStyle name="Normal 4 10" xfId="5495" xr:uid="{00000000-0005-0000-0000-00003C130000}"/>
    <cellStyle name="Normal 4 2" xfId="681" xr:uid="{00000000-0005-0000-0000-00003D130000}"/>
    <cellStyle name="Normal 4 2 2" xfId="682" xr:uid="{00000000-0005-0000-0000-00003E130000}"/>
    <cellStyle name="Normal 4 2 2 2" xfId="1709" xr:uid="{00000000-0005-0000-0000-00003F130000}"/>
    <cellStyle name="Normal 4 2 2 2 2" xfId="5238" xr:uid="{00000000-0005-0000-0000-000040130000}"/>
    <cellStyle name="Normal 4 2 2 2 2 2" xfId="8798" xr:uid="{A9021474-1136-40E0-919F-4B84AFC12ABF}"/>
    <cellStyle name="Normal 4 2 2 2 3" xfId="7041" xr:uid="{608180F0-06AD-418D-9E62-41C41373EC34}"/>
    <cellStyle name="Normal 4 2 2 2_Exh G" xfId="3534" xr:uid="{00000000-0005-0000-0000-000041130000}"/>
    <cellStyle name="Normal 4 2 2 3" xfId="4359" xr:uid="{00000000-0005-0000-0000-000042130000}"/>
    <cellStyle name="Normal 4 2 2 3 2" xfId="7920" xr:uid="{4FB43C7F-2D4B-41B4-8A5D-282F0B39B04B}"/>
    <cellStyle name="Normal 4 2 2 4" xfId="6162" xr:uid="{35F143E7-666E-4192-AFC3-0AA3B6C07447}"/>
    <cellStyle name="Normal 4 2 2_Exh G" xfId="3533" xr:uid="{00000000-0005-0000-0000-000043130000}"/>
    <cellStyle name="Normal 4 2 3" xfId="1031" xr:uid="{00000000-0005-0000-0000-000044130000}"/>
    <cellStyle name="Normal 4 2 3 2" xfId="1935" xr:uid="{00000000-0005-0000-0000-000045130000}"/>
    <cellStyle name="Normal 4 2 3 2 2" xfId="5452" xr:uid="{00000000-0005-0000-0000-000046130000}"/>
    <cellStyle name="Normal 4 2 3 2 2 2" xfId="9012" xr:uid="{2FE9B86E-9A2F-4B80-AAB3-3081C331AB3A}"/>
    <cellStyle name="Normal 4 2 3 2 3" xfId="7255" xr:uid="{54EE9BF5-2D11-4C2A-AC72-616D029794EF}"/>
    <cellStyle name="Normal 4 2 3 2_Exh G" xfId="3536" xr:uid="{00000000-0005-0000-0000-000047130000}"/>
    <cellStyle name="Normal 4 2 3 3" xfId="4573" xr:uid="{00000000-0005-0000-0000-000048130000}"/>
    <cellStyle name="Normal 4 2 3 3 2" xfId="8134" xr:uid="{B3E02470-0DC4-4C71-B346-444FFBD2DDD5}"/>
    <cellStyle name="Normal 4 2 3 4" xfId="6377" xr:uid="{33B03155-BC60-4E07-9D69-4AB52EB40740}"/>
    <cellStyle name="Normal 4 2 3_Exh G" xfId="3535" xr:uid="{00000000-0005-0000-0000-000049130000}"/>
    <cellStyle name="Normal 4 2 4" xfId="1708" xr:uid="{00000000-0005-0000-0000-00004A130000}"/>
    <cellStyle name="Normal 4 2 4 2" xfId="5237" xr:uid="{00000000-0005-0000-0000-00004B130000}"/>
    <cellStyle name="Normal 4 2 4 2 2" xfId="8797" xr:uid="{6A705F09-9FC1-4C43-89EB-626CD66ED3AA}"/>
    <cellStyle name="Normal 4 2 4 3" xfId="7040" xr:uid="{2411CC08-E42E-435E-A604-66AE77A2C854}"/>
    <cellStyle name="Normal 4 2 4_Exh G" xfId="3537" xr:uid="{00000000-0005-0000-0000-00004C130000}"/>
    <cellStyle name="Normal 4 2 5" xfId="4358" xr:uid="{00000000-0005-0000-0000-00004D130000}"/>
    <cellStyle name="Normal 4 2 5 2" xfId="7919" xr:uid="{C5C0AFCE-5F6F-42AE-9549-B30EFF2B5ADC}"/>
    <cellStyle name="Normal 4 2 6" xfId="6161" xr:uid="{1D3DE402-C3CE-4E20-843C-2905F831ACC9}"/>
    <cellStyle name="Normal 4 2_Exh G" xfId="3532" xr:uid="{00000000-0005-0000-0000-00004E130000}"/>
    <cellStyle name="Normal 4 3" xfId="683" xr:uid="{00000000-0005-0000-0000-00004F130000}"/>
    <cellStyle name="Normal 4 3 2" xfId="1710" xr:uid="{00000000-0005-0000-0000-000050130000}"/>
    <cellStyle name="Normal 4 3 2 2" xfId="5239" xr:uid="{00000000-0005-0000-0000-000051130000}"/>
    <cellStyle name="Normal 4 3 2 2 2" xfId="8799" xr:uid="{ECC20AEA-390B-4135-9563-179B1EA979A6}"/>
    <cellStyle name="Normal 4 3 2 3" xfId="7042" xr:uid="{F3905FA3-A4BE-4624-A436-8206C0B78FA5}"/>
    <cellStyle name="Normal 4 3 2_Exh G" xfId="3539" xr:uid="{00000000-0005-0000-0000-000052130000}"/>
    <cellStyle name="Normal 4 3 3" xfId="4360" xr:uid="{00000000-0005-0000-0000-000053130000}"/>
    <cellStyle name="Normal 4 3 3 2" xfId="7921" xr:uid="{F3A3FE9F-CD20-448F-812A-7D3F3438FEF7}"/>
    <cellStyle name="Normal 4 3 4" xfId="6163" xr:uid="{A0F87D14-2B4E-4694-8CC1-1794F1188CB6}"/>
    <cellStyle name="Normal 4 3_Exh G" xfId="3538" xr:uid="{00000000-0005-0000-0000-000054130000}"/>
    <cellStyle name="Normal 4 4" xfId="1030" xr:uid="{00000000-0005-0000-0000-000055130000}"/>
    <cellStyle name="Normal 4 4 2" xfId="1934" xr:uid="{00000000-0005-0000-0000-000056130000}"/>
    <cellStyle name="Normal 4 4 2 2" xfId="5451" xr:uid="{00000000-0005-0000-0000-000057130000}"/>
    <cellStyle name="Normal 4 4 2 2 2" xfId="9011" xr:uid="{E38A76E4-A5F6-40D9-8B76-1ACE20853DB7}"/>
    <cellStyle name="Normal 4 4 2 3" xfId="7254" xr:uid="{2177A864-7F52-4DCF-A0C8-026000771372}"/>
    <cellStyle name="Normal 4 4 2_Exh G" xfId="3541" xr:uid="{00000000-0005-0000-0000-000058130000}"/>
    <cellStyle name="Normal 4 4 3" xfId="4572" xr:uid="{00000000-0005-0000-0000-000059130000}"/>
    <cellStyle name="Normal 4 4 3 2" xfId="8133" xr:uid="{4767890A-43BD-4A96-BC17-42555400B43D}"/>
    <cellStyle name="Normal 4 4 4" xfId="6376" xr:uid="{6657BA1E-18D6-4864-B86D-C9676C291BC0}"/>
    <cellStyle name="Normal 4 4_Exh G" xfId="3540" xr:uid="{00000000-0005-0000-0000-00005A130000}"/>
    <cellStyle name="Normal 4 5" xfId="1054" xr:uid="{00000000-0005-0000-0000-00005B130000}"/>
    <cellStyle name="Normal 4 6" xfId="3706" xr:uid="{00000000-0005-0000-0000-00005C130000}"/>
    <cellStyle name="Normal 4 7" xfId="20" xr:uid="{00000000-0005-0000-0000-00005D130000}"/>
    <cellStyle name="Normal 4 8" xfId="28" xr:uid="{00000000-0005-0000-0000-00005E130000}"/>
    <cellStyle name="Normal 4 9" xfId="5478" xr:uid="{00000000-0005-0000-0000-00005F130000}"/>
    <cellStyle name="Normal 4_Exh G" xfId="3531" xr:uid="{00000000-0005-0000-0000-000060130000}"/>
    <cellStyle name="Normal 40" xfId="5503" xr:uid="{00000000-0005-0000-0000-000061130000}"/>
    <cellStyle name="Normal 41" xfId="5482" xr:uid="{00000000-0005-0000-0000-000062130000}"/>
    <cellStyle name="Normal 42" xfId="5498" xr:uid="{00000000-0005-0000-0000-000063130000}"/>
    <cellStyle name="Normal 43" xfId="5492" xr:uid="{00000000-0005-0000-0000-000064130000}"/>
    <cellStyle name="Normal 44" xfId="5484" xr:uid="{00000000-0005-0000-0000-000065130000}"/>
    <cellStyle name="Normal 45" xfId="5500" xr:uid="{00000000-0005-0000-0000-000066130000}"/>
    <cellStyle name="Normal 46" xfId="5504" xr:uid="{00000000-0005-0000-0000-000067130000}"/>
    <cellStyle name="Normal 46 2" xfId="9026" xr:uid="{BDCAA1CC-46AA-49C4-9A5C-657B9641A43F}"/>
    <cellStyle name="Normal 47" xfId="5505" xr:uid="{00000000-0005-0000-0000-000068130000}"/>
    <cellStyle name="Normal 47 2" xfId="9027" xr:uid="{4050D880-4163-4D79-B4AF-677E4BD39F20}"/>
    <cellStyle name="Normal 48" xfId="5506" xr:uid="{00000000-0005-0000-0000-000069130000}"/>
    <cellStyle name="Normal 49" xfId="5508" xr:uid="{3AB49F2B-F643-46A5-AA90-749A7C058FCA}"/>
    <cellStyle name="Normal 5" xfId="7" xr:uid="{00000000-0005-0000-0000-00006A130000}"/>
    <cellStyle name="Normal 5 10" xfId="5486" xr:uid="{00000000-0005-0000-0000-00006B130000}"/>
    <cellStyle name="Normal 5 11" xfId="5510" xr:uid="{6E6D419D-783D-4DA7-8739-D8BBBCD193AB}"/>
    <cellStyle name="Normal 5 2" xfId="824" xr:uid="{00000000-0005-0000-0000-00006C130000}"/>
    <cellStyle name="Normal 5 2 2" xfId="1033" xr:uid="{00000000-0005-0000-0000-00006D130000}"/>
    <cellStyle name="Normal 5 2 2 2" xfId="1937" xr:uid="{00000000-0005-0000-0000-00006E130000}"/>
    <cellStyle name="Normal 5 2 2 2 2" xfId="5454" xr:uid="{00000000-0005-0000-0000-00006F130000}"/>
    <cellStyle name="Normal 5 2 2 2 2 2" xfId="9014" xr:uid="{51396B0F-4302-4DF8-B65F-097BC1726B0D}"/>
    <cellStyle name="Normal 5 2 2 2 3" xfId="7257" xr:uid="{D23ED3B8-B0E3-45F9-B275-8BEC5B7E3394}"/>
    <cellStyle name="Normal 5 2 2 2_Exh G" xfId="3544" xr:uid="{00000000-0005-0000-0000-000070130000}"/>
    <cellStyle name="Normal 5 2 2 3" xfId="4575" xr:uid="{00000000-0005-0000-0000-000071130000}"/>
    <cellStyle name="Normal 5 2 2 3 2" xfId="8136" xr:uid="{3F380D87-664B-481D-BCFC-08A16054A0CC}"/>
    <cellStyle name="Normal 5 2 2 4" xfId="6379" xr:uid="{E9236485-893D-43F9-9273-959338EA5E73}"/>
    <cellStyle name="Normal 5 2 2_Exh G" xfId="3543" xr:uid="{00000000-0005-0000-0000-000072130000}"/>
    <cellStyle name="Normal 5 2 3" xfId="1777" xr:uid="{00000000-0005-0000-0000-000073130000}"/>
    <cellStyle name="Normal 5 2 3 2" xfId="5305" xr:uid="{00000000-0005-0000-0000-000074130000}"/>
    <cellStyle name="Normal 5 2 3 2 2" xfId="8865" xr:uid="{53C6BAEA-D2B2-442E-88B5-8117C1B092AF}"/>
    <cellStyle name="Normal 5 2 3 3" xfId="7108" xr:uid="{485077AF-8272-4A96-97AE-6C711C397D14}"/>
    <cellStyle name="Normal 5 2 3_Exh G" xfId="3545" xr:uid="{00000000-0005-0000-0000-000075130000}"/>
    <cellStyle name="Normal 5 2 4" xfId="4426" xr:uid="{00000000-0005-0000-0000-000076130000}"/>
    <cellStyle name="Normal 5 2 4 2" xfId="7987" xr:uid="{EEBF4113-EAFB-4E27-9AC0-E93B7E514A04}"/>
    <cellStyle name="Normal 5 2 5" xfId="6229" xr:uid="{0689FD80-2CC7-49EE-BA1B-CCE68940B198}"/>
    <cellStyle name="Normal 5 2_Exh G" xfId="3542" xr:uid="{00000000-0005-0000-0000-000077130000}"/>
    <cellStyle name="Normal 5 3" xfId="1032" xr:uid="{00000000-0005-0000-0000-000078130000}"/>
    <cellStyle name="Normal 5 3 2" xfId="1936" xr:uid="{00000000-0005-0000-0000-000079130000}"/>
    <cellStyle name="Normal 5 3 2 2" xfId="5453" xr:uid="{00000000-0005-0000-0000-00007A130000}"/>
    <cellStyle name="Normal 5 3 2 2 2" xfId="9013" xr:uid="{B3F0A83D-4C86-4F29-A69D-651697AF45AC}"/>
    <cellStyle name="Normal 5 3 2 3" xfId="7256" xr:uid="{68E88626-BC84-44AB-ABAE-06F2221C45F1}"/>
    <cellStyle name="Normal 5 3 2_Exh G" xfId="3547" xr:uid="{00000000-0005-0000-0000-00007B130000}"/>
    <cellStyle name="Normal 5 3 3" xfId="4574" xr:uid="{00000000-0005-0000-0000-00007C130000}"/>
    <cellStyle name="Normal 5 3 3 2" xfId="8135" xr:uid="{88A8146B-3E5A-47E1-AD69-138964E87CFA}"/>
    <cellStyle name="Normal 5 3 4" xfId="6378" xr:uid="{52FFA1D0-8028-4693-B892-0BC50CB3EE8B}"/>
    <cellStyle name="Normal 5 3_Exh G" xfId="3546" xr:uid="{00000000-0005-0000-0000-00007D130000}"/>
    <cellStyle name="Normal 5 4" xfId="24" xr:uid="{00000000-0005-0000-0000-00007E130000}"/>
    <cellStyle name="Normal 5 5" xfId="19" xr:uid="{00000000-0005-0000-0000-00007F130000}"/>
    <cellStyle name="Normal 5 6" xfId="5477" xr:uid="{00000000-0005-0000-0000-000080130000}"/>
    <cellStyle name="Normal 5 7" xfId="5476" xr:uid="{00000000-0005-0000-0000-000081130000}"/>
    <cellStyle name="Normal 5 8" xfId="5499" xr:uid="{00000000-0005-0000-0000-000082130000}"/>
    <cellStyle name="Normal 5 9" xfId="5491" xr:uid="{00000000-0005-0000-0000-000083130000}"/>
    <cellStyle name="Normal 50" xfId="6230" xr:uid="{83EA2295-AEDC-4EDE-9096-0A1EFFDA9FCF}"/>
    <cellStyle name="Normal 6" xfId="13" xr:uid="{00000000-0005-0000-0000-000084130000}"/>
    <cellStyle name="Normal 6 10" xfId="5490" xr:uid="{00000000-0005-0000-0000-000085130000}"/>
    <cellStyle name="Normal 6 2" xfId="684" xr:uid="{00000000-0005-0000-0000-000086130000}"/>
    <cellStyle name="Normal 6 2 2" xfId="685" xr:uid="{00000000-0005-0000-0000-000087130000}"/>
    <cellStyle name="Normal 6 2 2 2" xfId="1712" xr:uid="{00000000-0005-0000-0000-000088130000}"/>
    <cellStyle name="Normal 6 2 2 2 2" xfId="5241" xr:uid="{00000000-0005-0000-0000-000089130000}"/>
    <cellStyle name="Normal 6 2 2 2 2 2" xfId="8801" xr:uid="{B545A2E4-4E4F-4BA4-87DD-10152685FEBF}"/>
    <cellStyle name="Normal 6 2 2 2 3" xfId="7044" xr:uid="{28677141-033E-4AA4-8CC2-9B9BA8A5A97C}"/>
    <cellStyle name="Normal 6 2 2 2_Exh G" xfId="3550" xr:uid="{00000000-0005-0000-0000-00008A130000}"/>
    <cellStyle name="Normal 6 2 2 3" xfId="4362" xr:uid="{00000000-0005-0000-0000-00008B130000}"/>
    <cellStyle name="Normal 6 2 2 3 2" xfId="7923" xr:uid="{152CB049-925E-42D3-9AFD-DEEEFF942599}"/>
    <cellStyle name="Normal 6 2 2 4" xfId="6165" xr:uid="{8768A5B0-D6F8-4D85-ACAF-9CD8FD90ADE7}"/>
    <cellStyle name="Normal 6 2 2_Exh G" xfId="3549" xr:uid="{00000000-0005-0000-0000-00008C130000}"/>
    <cellStyle name="Normal 6 2 3" xfId="1711" xr:uid="{00000000-0005-0000-0000-00008D130000}"/>
    <cellStyle name="Normal 6 2 3 2" xfId="5240" xr:uid="{00000000-0005-0000-0000-00008E130000}"/>
    <cellStyle name="Normal 6 2 3 2 2" xfId="8800" xr:uid="{824DA052-E939-43AD-9EA9-778CDCF5FDFF}"/>
    <cellStyle name="Normal 6 2 3 3" xfId="7043" xr:uid="{5EA0750B-A71E-4C0F-B6DF-D4AF58FCD8D4}"/>
    <cellStyle name="Normal 6 2 3_Exh G" xfId="3551" xr:uid="{00000000-0005-0000-0000-00008F130000}"/>
    <cellStyle name="Normal 6 2 4" xfId="4361" xr:uid="{00000000-0005-0000-0000-000090130000}"/>
    <cellStyle name="Normal 6 2 4 2" xfId="7922" xr:uid="{8E1A6657-088D-442E-897B-43A017D7CB23}"/>
    <cellStyle name="Normal 6 2 5" xfId="6164" xr:uid="{540BB97E-30FB-40BE-B253-FB277AB7ABEE}"/>
    <cellStyle name="Normal 6 2_Exh G" xfId="3548" xr:uid="{00000000-0005-0000-0000-000091130000}"/>
    <cellStyle name="Normal 6 3" xfId="686" xr:uid="{00000000-0005-0000-0000-000092130000}"/>
    <cellStyle name="Normal 6 3 2" xfId="1713" xr:uid="{00000000-0005-0000-0000-000093130000}"/>
    <cellStyle name="Normal 6 3 2 2" xfId="5242" xr:uid="{00000000-0005-0000-0000-000094130000}"/>
    <cellStyle name="Normal 6 3 2 2 2" xfId="8802" xr:uid="{0788905D-EA97-4E33-946F-C3993F14460D}"/>
    <cellStyle name="Normal 6 3 2 3" xfId="7045" xr:uid="{394A02A4-841C-45F2-905E-3C1209D8F7CC}"/>
    <cellStyle name="Normal 6 3 2_Exh G" xfId="3553" xr:uid="{00000000-0005-0000-0000-000095130000}"/>
    <cellStyle name="Normal 6 3 3" xfId="4363" xr:uid="{00000000-0005-0000-0000-000096130000}"/>
    <cellStyle name="Normal 6 3 3 2" xfId="7924" xr:uid="{59D3208A-364C-4254-9090-4D24044DFB09}"/>
    <cellStyle name="Normal 6 3 4" xfId="6166" xr:uid="{17D8AA2C-372D-46CF-B73B-AB3090FAF935}"/>
    <cellStyle name="Normal 6 3_Exh G" xfId="3552" xr:uid="{00000000-0005-0000-0000-000097130000}"/>
    <cellStyle name="Normal 6 4" xfId="1034" xr:uid="{00000000-0005-0000-0000-000098130000}"/>
    <cellStyle name="Normal 6 5" xfId="26" xr:uid="{00000000-0005-0000-0000-000099130000}"/>
    <cellStyle name="Normal 6 6" xfId="18" xr:uid="{00000000-0005-0000-0000-00009A130000}"/>
    <cellStyle name="Normal 6 7" xfId="5481" xr:uid="{00000000-0005-0000-0000-00009B130000}"/>
    <cellStyle name="Normal 6 8" xfId="5493" xr:uid="{00000000-0005-0000-0000-00009C130000}"/>
    <cellStyle name="Normal 6 9" xfId="5480" xr:uid="{00000000-0005-0000-0000-00009D130000}"/>
    <cellStyle name="Normal 7" xfId="14" xr:uid="{00000000-0005-0000-0000-00009E130000}"/>
    <cellStyle name="Normal 7 10" xfId="5497" xr:uid="{00000000-0005-0000-0000-00009F130000}"/>
    <cellStyle name="Normal 7 11" xfId="5511" xr:uid="{E2B0B7CF-A47B-4BEF-A1F6-63F31E530C6D}"/>
    <cellStyle name="Normal 7 2" xfId="687" xr:uid="{00000000-0005-0000-0000-0000A0130000}"/>
    <cellStyle name="Normal 7 2 2" xfId="688" xr:uid="{00000000-0005-0000-0000-0000A1130000}"/>
    <cellStyle name="Normal 7 2 2 2" xfId="1715" xr:uid="{00000000-0005-0000-0000-0000A2130000}"/>
    <cellStyle name="Normal 7 2 2 2 2" xfId="5244" xr:uid="{00000000-0005-0000-0000-0000A3130000}"/>
    <cellStyle name="Normal 7 2 2 2 2 2" xfId="8804" xr:uid="{1331E1BE-53EE-4F6A-AD61-D3EE04097E5C}"/>
    <cellStyle name="Normal 7 2 2 2 3" xfId="7047" xr:uid="{382E8933-7910-462C-905D-F0B9B3C01637}"/>
    <cellStyle name="Normal 7 2 2 2_Exh G" xfId="3556" xr:uid="{00000000-0005-0000-0000-0000A4130000}"/>
    <cellStyle name="Normal 7 2 2 3" xfId="4365" xr:uid="{00000000-0005-0000-0000-0000A5130000}"/>
    <cellStyle name="Normal 7 2 2 3 2" xfId="7926" xr:uid="{9690A1A5-4A89-4828-99D9-4213BE884E49}"/>
    <cellStyle name="Normal 7 2 2 4" xfId="6168" xr:uid="{D556A1C7-4D9E-4832-AC68-B503EA481A84}"/>
    <cellStyle name="Normal 7 2 2_Exh G" xfId="3555" xr:uid="{00000000-0005-0000-0000-0000A6130000}"/>
    <cellStyle name="Normal 7 2 3" xfId="1714" xr:uid="{00000000-0005-0000-0000-0000A7130000}"/>
    <cellStyle name="Normal 7 2 3 2" xfId="5243" xr:uid="{00000000-0005-0000-0000-0000A8130000}"/>
    <cellStyle name="Normal 7 2 3 2 2" xfId="8803" xr:uid="{CEC85E98-437C-4310-8B0E-11D532416ADE}"/>
    <cellStyle name="Normal 7 2 3 3" xfId="7046" xr:uid="{F6F4E988-9528-4C3A-B551-61657903B304}"/>
    <cellStyle name="Normal 7 2 3_Exh G" xfId="3557" xr:uid="{00000000-0005-0000-0000-0000A9130000}"/>
    <cellStyle name="Normal 7 2 4" xfId="4364" xr:uid="{00000000-0005-0000-0000-0000AA130000}"/>
    <cellStyle name="Normal 7 2 4 2" xfId="7925" xr:uid="{7401F90F-BE02-4448-93DD-426C7929C766}"/>
    <cellStyle name="Normal 7 2 5" xfId="6167" xr:uid="{77A46BA0-9938-476E-A1A5-C152B0939B53}"/>
    <cellStyle name="Normal 7 2_Exh G" xfId="3554" xr:uid="{00000000-0005-0000-0000-0000AB130000}"/>
    <cellStyle name="Normal 7 3" xfId="689" xr:uid="{00000000-0005-0000-0000-0000AC130000}"/>
    <cellStyle name="Normal 7 3 2" xfId="1716" xr:uid="{00000000-0005-0000-0000-0000AD130000}"/>
    <cellStyle name="Normal 7 3 2 2" xfId="5245" xr:uid="{00000000-0005-0000-0000-0000AE130000}"/>
    <cellStyle name="Normal 7 3 2 2 2" xfId="8805" xr:uid="{02FA6DD6-44A6-45F5-9165-120A6723AEBA}"/>
    <cellStyle name="Normal 7 3 2 3" xfId="7048" xr:uid="{016412C9-A309-49CC-BACA-CBC34B8FB9CB}"/>
    <cellStyle name="Normal 7 3 2_Exh G" xfId="3559" xr:uid="{00000000-0005-0000-0000-0000AF130000}"/>
    <cellStyle name="Normal 7 3 3" xfId="4366" xr:uid="{00000000-0005-0000-0000-0000B0130000}"/>
    <cellStyle name="Normal 7 3 3 2" xfId="7927" xr:uid="{C0C8E3D9-3743-4F90-9FF3-FFE0EE8D133F}"/>
    <cellStyle name="Normal 7 3 4" xfId="6169" xr:uid="{4EF157BF-2DE6-482E-9B62-A932D4570A0F}"/>
    <cellStyle name="Normal 7 3_Exh G" xfId="3558" xr:uid="{00000000-0005-0000-0000-0000B1130000}"/>
    <cellStyle name="Normal 7 4" xfId="1035" xr:uid="{00000000-0005-0000-0000-0000B2130000}"/>
    <cellStyle name="Normal 7 5" xfId="29" xr:uid="{00000000-0005-0000-0000-0000B3130000}"/>
    <cellStyle name="Normal 7 6" xfId="5471" xr:uid="{00000000-0005-0000-0000-0000B4130000}"/>
    <cellStyle name="Normal 7 7" xfId="5468" xr:uid="{00000000-0005-0000-0000-0000B5130000}"/>
    <cellStyle name="Normal 7 8" xfId="5469" xr:uid="{00000000-0005-0000-0000-0000B6130000}"/>
    <cellStyle name="Normal 7 9" xfId="5485" xr:uid="{00000000-0005-0000-0000-0000B7130000}"/>
    <cellStyle name="Normal 8" xfId="31" xr:uid="{00000000-0005-0000-0000-0000B8130000}"/>
    <cellStyle name="Normal 8 2" xfId="690" xr:uid="{00000000-0005-0000-0000-0000B9130000}"/>
    <cellStyle name="Normal 8 2 2" xfId="691" xr:uid="{00000000-0005-0000-0000-0000BA130000}"/>
    <cellStyle name="Normal 8 2 2 2" xfId="1718" xr:uid="{00000000-0005-0000-0000-0000BB130000}"/>
    <cellStyle name="Normal 8 2 2 2 2" xfId="5247" xr:uid="{00000000-0005-0000-0000-0000BC130000}"/>
    <cellStyle name="Normal 8 2 2 2 2 2" xfId="8807" xr:uid="{DBE9C786-22DC-44D3-AB42-E519D7C14E0F}"/>
    <cellStyle name="Normal 8 2 2 2 3" xfId="7050" xr:uid="{C37F8401-AF84-4D98-AD41-DF7720C7D2AB}"/>
    <cellStyle name="Normal 8 2 2 2_Exh G" xfId="3563" xr:uid="{00000000-0005-0000-0000-0000BD130000}"/>
    <cellStyle name="Normal 8 2 2 3" xfId="4368" xr:uid="{00000000-0005-0000-0000-0000BE130000}"/>
    <cellStyle name="Normal 8 2 2 3 2" xfId="7929" xr:uid="{AF29F5B2-C4EC-49BF-90A2-1E211B18D66D}"/>
    <cellStyle name="Normal 8 2 2 4" xfId="6171" xr:uid="{8C09DDBF-33FA-4BF0-861A-FB035B6BBC5B}"/>
    <cellStyle name="Normal 8 2 2_Exh G" xfId="3562" xr:uid="{00000000-0005-0000-0000-0000BF130000}"/>
    <cellStyle name="Normal 8 2 3" xfId="1717" xr:uid="{00000000-0005-0000-0000-0000C0130000}"/>
    <cellStyle name="Normal 8 2 3 2" xfId="5246" xr:uid="{00000000-0005-0000-0000-0000C1130000}"/>
    <cellStyle name="Normal 8 2 3 2 2" xfId="8806" xr:uid="{ACCC179D-3B44-4519-AB98-55A9E81AEFB6}"/>
    <cellStyle name="Normal 8 2 3 3" xfId="7049" xr:uid="{43BCFE3A-4169-4DF6-8CEB-86692EA404D9}"/>
    <cellStyle name="Normal 8 2 3_Exh G" xfId="3564" xr:uid="{00000000-0005-0000-0000-0000C2130000}"/>
    <cellStyle name="Normal 8 2 4" xfId="4367" xr:uid="{00000000-0005-0000-0000-0000C3130000}"/>
    <cellStyle name="Normal 8 2 4 2" xfId="7928" xr:uid="{F2C9C038-247A-42B0-BE4A-39A501F0CF1E}"/>
    <cellStyle name="Normal 8 2 5" xfId="6170" xr:uid="{84A80DA4-1DC0-42B1-9ED3-506A84F047A1}"/>
    <cellStyle name="Normal 8 2_Exh G" xfId="3561" xr:uid="{00000000-0005-0000-0000-0000C4130000}"/>
    <cellStyle name="Normal 8 3" xfId="692" xr:uid="{00000000-0005-0000-0000-0000C5130000}"/>
    <cellStyle name="Normal 8 3 2" xfId="1719" xr:uid="{00000000-0005-0000-0000-0000C6130000}"/>
    <cellStyle name="Normal 8 3 2 2" xfId="5248" xr:uid="{00000000-0005-0000-0000-0000C7130000}"/>
    <cellStyle name="Normal 8 3 2 2 2" xfId="8808" xr:uid="{251AB3CB-9733-4EBB-9C55-78A92CA38182}"/>
    <cellStyle name="Normal 8 3 2 3" xfId="7051" xr:uid="{985CE79C-C269-4C91-BA2C-069C20B7DF64}"/>
    <cellStyle name="Normal 8 3 2_Exh G" xfId="3566" xr:uid="{00000000-0005-0000-0000-0000C8130000}"/>
    <cellStyle name="Normal 8 3 3" xfId="4369" xr:uid="{00000000-0005-0000-0000-0000C9130000}"/>
    <cellStyle name="Normal 8 3 3 2" xfId="7930" xr:uid="{3A5935A1-FE0B-4A15-9979-610C9700BDAD}"/>
    <cellStyle name="Normal 8 3 4" xfId="6172" xr:uid="{CD4A26DE-6C13-4978-9081-8AA35F5B27CE}"/>
    <cellStyle name="Normal 8 3_Exh G" xfId="3565" xr:uid="{00000000-0005-0000-0000-0000CA130000}"/>
    <cellStyle name="Normal 8 4" xfId="1036" xr:uid="{00000000-0005-0000-0000-0000CB130000}"/>
    <cellStyle name="Normal 8 5" xfId="1059" xr:uid="{00000000-0005-0000-0000-0000CC130000}"/>
    <cellStyle name="Normal 8 5 2" xfId="4588" xr:uid="{00000000-0005-0000-0000-0000CD130000}"/>
    <cellStyle name="Normal 8 5 2 2" xfId="8148" xr:uid="{33089D00-3F39-49D2-ABAB-CBDB30F38942}"/>
    <cellStyle name="Normal 8 5 3" xfId="6391" xr:uid="{D225BCE6-1E58-46BD-92A1-39F3BAF7DE55}"/>
    <cellStyle name="Normal 8 5_Exh G" xfId="3567" xr:uid="{00000000-0005-0000-0000-0000CE130000}"/>
    <cellStyle name="Normal 8 6" xfId="3709" xr:uid="{00000000-0005-0000-0000-0000CF130000}"/>
    <cellStyle name="Normal 8 6 2" xfId="7270" xr:uid="{75D3CEBB-0AB7-4D30-9BB2-48443BF40778}"/>
    <cellStyle name="Normal 8 7" xfId="5513" xr:uid="{23BC111E-8574-4585-9D5D-C6252967D416}"/>
    <cellStyle name="Normal 8_Exh G" xfId="3560" xr:uid="{00000000-0005-0000-0000-0000D0130000}"/>
    <cellStyle name="Normal 9" xfId="33" xr:uid="{00000000-0005-0000-0000-0000D1130000}"/>
    <cellStyle name="Normal 9 2" xfId="693" xr:uid="{00000000-0005-0000-0000-0000D2130000}"/>
    <cellStyle name="Normal 9 2 2" xfId="694" xr:uid="{00000000-0005-0000-0000-0000D3130000}"/>
    <cellStyle name="Normal 9 2 2 2" xfId="1721" xr:uid="{00000000-0005-0000-0000-0000D4130000}"/>
    <cellStyle name="Normal 9 2 2 2 2" xfId="5250" xr:uid="{00000000-0005-0000-0000-0000D5130000}"/>
    <cellStyle name="Normal 9 2 2 2 2 2" xfId="8810" xr:uid="{D34BDC90-BD9C-4AD1-817D-58D054F46144}"/>
    <cellStyle name="Normal 9 2 2 2 3" xfId="7053" xr:uid="{F994EBEF-7E6B-40C8-BA48-896C9D8AC103}"/>
    <cellStyle name="Normal 9 2 2 2_Exh G" xfId="3571" xr:uid="{00000000-0005-0000-0000-0000D6130000}"/>
    <cellStyle name="Normal 9 2 2 3" xfId="4371" xr:uid="{00000000-0005-0000-0000-0000D7130000}"/>
    <cellStyle name="Normal 9 2 2 3 2" xfId="7932" xr:uid="{92C6596E-DA00-4883-BDB3-B5B308A00CEA}"/>
    <cellStyle name="Normal 9 2 2 4" xfId="6174" xr:uid="{F34CD192-1FC3-467D-9754-3F5819F9660D}"/>
    <cellStyle name="Normal 9 2 2_Exh G" xfId="3570" xr:uid="{00000000-0005-0000-0000-0000D8130000}"/>
    <cellStyle name="Normal 9 2 3" xfId="1720" xr:uid="{00000000-0005-0000-0000-0000D9130000}"/>
    <cellStyle name="Normal 9 2 3 2" xfId="5249" xr:uid="{00000000-0005-0000-0000-0000DA130000}"/>
    <cellStyle name="Normal 9 2 3 2 2" xfId="8809" xr:uid="{E034CA19-93A1-4BFC-946F-E1C26B7CB4F4}"/>
    <cellStyle name="Normal 9 2 3 3" xfId="7052" xr:uid="{CF824993-7FAD-4660-A3E5-EC10DF6E8F9A}"/>
    <cellStyle name="Normal 9 2 3_Exh G" xfId="3572" xr:uid="{00000000-0005-0000-0000-0000DB130000}"/>
    <cellStyle name="Normal 9 2 4" xfId="4370" xr:uid="{00000000-0005-0000-0000-0000DC130000}"/>
    <cellStyle name="Normal 9 2 4 2" xfId="7931" xr:uid="{0F09C9D7-CBCF-402F-87F4-9A951B044EFC}"/>
    <cellStyle name="Normal 9 2 5" xfId="6173" xr:uid="{3C15ABCB-805B-41CB-B06E-80BA0AE33871}"/>
    <cellStyle name="Normal 9 2_Exh G" xfId="3569" xr:uid="{00000000-0005-0000-0000-0000DD130000}"/>
    <cellStyle name="Normal 9 3" xfId="695" xr:uid="{00000000-0005-0000-0000-0000DE130000}"/>
    <cellStyle name="Normal 9 3 2" xfId="1722" xr:uid="{00000000-0005-0000-0000-0000DF130000}"/>
    <cellStyle name="Normal 9 3 2 2" xfId="5251" xr:uid="{00000000-0005-0000-0000-0000E0130000}"/>
    <cellStyle name="Normal 9 3 2 2 2" xfId="8811" xr:uid="{1A98F4C8-5E51-4B94-A49F-7E29719B7FB5}"/>
    <cellStyle name="Normal 9 3 2 3" xfId="7054" xr:uid="{91282FF6-E2F8-429C-B4B0-33E30B889F59}"/>
    <cellStyle name="Normal 9 3 2_Exh G" xfId="3574" xr:uid="{00000000-0005-0000-0000-0000E1130000}"/>
    <cellStyle name="Normal 9 3 3" xfId="4372" xr:uid="{00000000-0005-0000-0000-0000E2130000}"/>
    <cellStyle name="Normal 9 3 3 2" xfId="7933" xr:uid="{C0468368-7F91-4699-AE6C-324AC3422DDA}"/>
    <cellStyle name="Normal 9 3 4" xfId="6175" xr:uid="{46854E22-0A69-4731-93A3-637F81FE3261}"/>
    <cellStyle name="Normal 9 3_Exh G" xfId="3573" xr:uid="{00000000-0005-0000-0000-0000E3130000}"/>
    <cellStyle name="Normal 9 4" xfId="1037" xr:uid="{00000000-0005-0000-0000-0000E4130000}"/>
    <cellStyle name="Normal 9 4 2" xfId="1938" xr:uid="{00000000-0005-0000-0000-0000E5130000}"/>
    <cellStyle name="Normal 9 4 2 2" xfId="5455" xr:uid="{00000000-0005-0000-0000-0000E6130000}"/>
    <cellStyle name="Normal 9 4 2 2 2" xfId="9015" xr:uid="{EF6DC2A5-136B-4F6F-A656-51A70715DF56}"/>
    <cellStyle name="Normal 9 4 2 3" xfId="7258" xr:uid="{59C1290B-7098-4836-8E80-0D2CB752046A}"/>
    <cellStyle name="Normal 9 4 2_Exh G" xfId="3576" xr:uid="{00000000-0005-0000-0000-0000E7130000}"/>
    <cellStyle name="Normal 9 4 3" xfId="4576" xr:uid="{00000000-0005-0000-0000-0000E8130000}"/>
    <cellStyle name="Normal 9 4 3 2" xfId="8137" xr:uid="{12C5F8F4-AFB6-46D4-95E1-DE3CEC264BCB}"/>
    <cellStyle name="Normal 9 4 4" xfId="6380" xr:uid="{7E7A05EC-6703-4EA6-A84D-FB1CA7C58C6D}"/>
    <cellStyle name="Normal 9 4_Exh G" xfId="3575" xr:uid="{00000000-0005-0000-0000-0000E9130000}"/>
    <cellStyle name="Normal 9_Exh G" xfId="3568" xr:uid="{00000000-0005-0000-0000-0000EA130000}"/>
    <cellStyle name="Note 10" xfId="696" xr:uid="{00000000-0005-0000-0000-0000EB130000}"/>
    <cellStyle name="Note 10 2" xfId="697" xr:uid="{00000000-0005-0000-0000-0000EC130000}"/>
    <cellStyle name="Note 10 2 2" xfId="698" xr:uid="{00000000-0005-0000-0000-0000ED130000}"/>
    <cellStyle name="Note 10 2 2 2" xfId="1725" xr:uid="{00000000-0005-0000-0000-0000EE130000}"/>
    <cellStyle name="Note 10 2 2 2 2" xfId="5254" xr:uid="{00000000-0005-0000-0000-0000EF130000}"/>
    <cellStyle name="Note 10 2 2 2 2 2" xfId="8814" xr:uid="{235C07E7-B083-45EC-877A-CA97B4D7ADCE}"/>
    <cellStyle name="Note 10 2 2 2 3" xfId="7057" xr:uid="{D5948D8E-E7FF-44DC-B96E-934A39F07B88}"/>
    <cellStyle name="Note 10 2 2 2_Exh G" xfId="3580" xr:uid="{00000000-0005-0000-0000-0000F0130000}"/>
    <cellStyle name="Note 10 2 2 3" xfId="4375" xr:uid="{00000000-0005-0000-0000-0000F1130000}"/>
    <cellStyle name="Note 10 2 2 3 2" xfId="7936" xr:uid="{1EF137B6-FB7E-46A4-A115-F35D361C9BCB}"/>
    <cellStyle name="Note 10 2 2 4" xfId="6178" xr:uid="{6154166B-5DB4-42EC-838E-91265729F18D}"/>
    <cellStyle name="Note 10 2 2_Exh G" xfId="3579" xr:uid="{00000000-0005-0000-0000-0000F2130000}"/>
    <cellStyle name="Note 10 2 3" xfId="1724" xr:uid="{00000000-0005-0000-0000-0000F3130000}"/>
    <cellStyle name="Note 10 2 3 2" xfId="5253" xr:uid="{00000000-0005-0000-0000-0000F4130000}"/>
    <cellStyle name="Note 10 2 3 2 2" xfId="8813" xr:uid="{01599944-EA61-4462-AB0E-4192B0021DC4}"/>
    <cellStyle name="Note 10 2 3 3" xfId="7056" xr:uid="{27992ACC-CFAB-4256-8A1F-C81CA811BE24}"/>
    <cellStyle name="Note 10 2 3_Exh G" xfId="3581" xr:uid="{00000000-0005-0000-0000-0000F5130000}"/>
    <cellStyle name="Note 10 2 4" xfId="4374" xr:uid="{00000000-0005-0000-0000-0000F6130000}"/>
    <cellStyle name="Note 10 2 4 2" xfId="7935" xr:uid="{FAC69A98-1EE2-440C-86CA-6807D68DB6F3}"/>
    <cellStyle name="Note 10 2 5" xfId="6177" xr:uid="{EB4C56EC-4867-473D-844D-30B80251D94A}"/>
    <cellStyle name="Note 10 2_Exh G" xfId="3578" xr:uid="{00000000-0005-0000-0000-0000F7130000}"/>
    <cellStyle name="Note 10 3" xfId="699" xr:uid="{00000000-0005-0000-0000-0000F8130000}"/>
    <cellStyle name="Note 10 3 2" xfId="1726" xr:uid="{00000000-0005-0000-0000-0000F9130000}"/>
    <cellStyle name="Note 10 3 2 2" xfId="5255" xr:uid="{00000000-0005-0000-0000-0000FA130000}"/>
    <cellStyle name="Note 10 3 2 2 2" xfId="8815" xr:uid="{F9FD55DC-07D0-42DC-AA05-815F9354CBFD}"/>
    <cellStyle name="Note 10 3 2 3" xfId="7058" xr:uid="{CC7332C3-2CD2-4368-BEC3-FF11DD8E8FD0}"/>
    <cellStyle name="Note 10 3 2_Exh G" xfId="3583" xr:uid="{00000000-0005-0000-0000-0000FB130000}"/>
    <cellStyle name="Note 10 3 3" xfId="4376" xr:uid="{00000000-0005-0000-0000-0000FC130000}"/>
    <cellStyle name="Note 10 3 3 2" xfId="7937" xr:uid="{B2FF4E27-CB86-4770-A103-DAC786B20119}"/>
    <cellStyle name="Note 10 3 4" xfId="6179" xr:uid="{0D9A7CCF-5A56-4F45-9AFB-26DBC16D594F}"/>
    <cellStyle name="Note 10 3_Exh G" xfId="3582" xr:uid="{00000000-0005-0000-0000-0000FD130000}"/>
    <cellStyle name="Note 10 4" xfId="1038" xr:uid="{00000000-0005-0000-0000-0000FE130000}"/>
    <cellStyle name="Note 10 5" xfId="1723" xr:uid="{00000000-0005-0000-0000-0000FF130000}"/>
    <cellStyle name="Note 10 5 2" xfId="5252" xr:uid="{00000000-0005-0000-0000-000000140000}"/>
    <cellStyle name="Note 10 5 2 2" xfId="8812" xr:uid="{B19FD85C-B148-44AE-BB48-7F72775C06B3}"/>
    <cellStyle name="Note 10 5 3" xfId="7055" xr:uid="{B5B329DE-922D-490B-9A0F-B784E04F27E3}"/>
    <cellStyle name="Note 10 5_Exh G" xfId="3584" xr:uid="{00000000-0005-0000-0000-000001140000}"/>
    <cellStyle name="Note 10 6" xfId="4373" xr:uid="{00000000-0005-0000-0000-000002140000}"/>
    <cellStyle name="Note 10 6 2" xfId="7934" xr:uid="{534409B6-72B5-40B3-8581-40346AE428D2}"/>
    <cellStyle name="Note 10 7" xfId="6176" xr:uid="{36EC4361-E30D-4A28-A73C-416E2551185E}"/>
    <cellStyle name="Note 10_Exh G" xfId="3577" xr:uid="{00000000-0005-0000-0000-000003140000}"/>
    <cellStyle name="Note 11" xfId="700" xr:uid="{00000000-0005-0000-0000-000004140000}"/>
    <cellStyle name="Note 11 2" xfId="701" xr:uid="{00000000-0005-0000-0000-000005140000}"/>
    <cellStyle name="Note 11 2 2" xfId="702" xr:uid="{00000000-0005-0000-0000-000006140000}"/>
    <cellStyle name="Note 11 2 2 2" xfId="1729" xr:uid="{00000000-0005-0000-0000-000007140000}"/>
    <cellStyle name="Note 11 2 2 2 2" xfId="5258" xr:uid="{00000000-0005-0000-0000-000008140000}"/>
    <cellStyle name="Note 11 2 2 2 2 2" xfId="8818" xr:uid="{87294B72-A00C-49C1-99C9-0AD025123D6C}"/>
    <cellStyle name="Note 11 2 2 2 3" xfId="7061" xr:uid="{160AF384-02F7-463A-8691-8F7349E23718}"/>
    <cellStyle name="Note 11 2 2 2_Exh G" xfId="3588" xr:uid="{00000000-0005-0000-0000-000009140000}"/>
    <cellStyle name="Note 11 2 2 3" xfId="4379" xr:uid="{00000000-0005-0000-0000-00000A140000}"/>
    <cellStyle name="Note 11 2 2 3 2" xfId="7940" xr:uid="{C8E17A10-02EB-48A5-9EA8-A188551A74F2}"/>
    <cellStyle name="Note 11 2 2 4" xfId="6182" xr:uid="{E940FCC3-9135-4F3B-B6C4-141578503797}"/>
    <cellStyle name="Note 11 2 2_Exh G" xfId="3587" xr:uid="{00000000-0005-0000-0000-00000B140000}"/>
    <cellStyle name="Note 11 2 3" xfId="1728" xr:uid="{00000000-0005-0000-0000-00000C140000}"/>
    <cellStyle name="Note 11 2 3 2" xfId="5257" xr:uid="{00000000-0005-0000-0000-00000D140000}"/>
    <cellStyle name="Note 11 2 3 2 2" xfId="8817" xr:uid="{2AF7CD49-6CDE-46C3-97BD-ED437FC6911E}"/>
    <cellStyle name="Note 11 2 3 3" xfId="7060" xr:uid="{8CB7B7B4-3907-411A-BE9A-D11B8E6AADFF}"/>
    <cellStyle name="Note 11 2 3_Exh G" xfId="3589" xr:uid="{00000000-0005-0000-0000-00000E140000}"/>
    <cellStyle name="Note 11 2 4" xfId="4378" xr:uid="{00000000-0005-0000-0000-00000F140000}"/>
    <cellStyle name="Note 11 2 4 2" xfId="7939" xr:uid="{A691A360-1768-4220-B54E-84C9253CDA5A}"/>
    <cellStyle name="Note 11 2 5" xfId="6181" xr:uid="{FC76C38E-1ADE-4F29-B58C-C24E21E2D4EF}"/>
    <cellStyle name="Note 11 2_Exh G" xfId="3586" xr:uid="{00000000-0005-0000-0000-000010140000}"/>
    <cellStyle name="Note 11 3" xfId="703" xr:uid="{00000000-0005-0000-0000-000011140000}"/>
    <cellStyle name="Note 11 3 2" xfId="1730" xr:uid="{00000000-0005-0000-0000-000012140000}"/>
    <cellStyle name="Note 11 3 2 2" xfId="5259" xr:uid="{00000000-0005-0000-0000-000013140000}"/>
    <cellStyle name="Note 11 3 2 2 2" xfId="8819" xr:uid="{10968F8F-0D0B-4B88-95D0-8F61806307D6}"/>
    <cellStyle name="Note 11 3 2 3" xfId="7062" xr:uid="{99D8B75D-37FE-474C-A528-5CC5AA794AED}"/>
    <cellStyle name="Note 11 3 2_Exh G" xfId="3591" xr:uid="{00000000-0005-0000-0000-000014140000}"/>
    <cellStyle name="Note 11 3 3" xfId="4380" xr:uid="{00000000-0005-0000-0000-000015140000}"/>
    <cellStyle name="Note 11 3 3 2" xfId="7941" xr:uid="{A6EFE16E-ACEA-4114-B7DE-E219BB4CF5FD}"/>
    <cellStyle name="Note 11 3 4" xfId="6183" xr:uid="{B63FBD0E-D4FF-4BA9-92E1-426017CBF899}"/>
    <cellStyle name="Note 11 3_Exh G" xfId="3590" xr:uid="{00000000-0005-0000-0000-000016140000}"/>
    <cellStyle name="Note 11 4" xfId="1727" xr:uid="{00000000-0005-0000-0000-000017140000}"/>
    <cellStyle name="Note 11 4 2" xfId="5256" xr:uid="{00000000-0005-0000-0000-000018140000}"/>
    <cellStyle name="Note 11 4 2 2" xfId="8816" xr:uid="{408C0765-FF89-4A19-8ADD-EA9519342AAF}"/>
    <cellStyle name="Note 11 4 3" xfId="7059" xr:uid="{90DE6DA4-C9D3-4711-88BB-0C9861394EAA}"/>
    <cellStyle name="Note 11 4_Exh G" xfId="3592" xr:uid="{00000000-0005-0000-0000-000019140000}"/>
    <cellStyle name="Note 11 5" xfId="4377" xr:uid="{00000000-0005-0000-0000-00001A140000}"/>
    <cellStyle name="Note 11 5 2" xfId="7938" xr:uid="{EAAD776F-92F9-4987-ADC5-2A7D00B8398E}"/>
    <cellStyle name="Note 11 6" xfId="6180" xr:uid="{930B4FC1-CAC6-4F32-84C6-55AB80A5FD4F}"/>
    <cellStyle name="Note 11_Exh G" xfId="3585" xr:uid="{00000000-0005-0000-0000-00001B140000}"/>
    <cellStyle name="Note 12" xfId="704" xr:uid="{00000000-0005-0000-0000-00001C140000}"/>
    <cellStyle name="Note 12 2" xfId="705" xr:uid="{00000000-0005-0000-0000-00001D140000}"/>
    <cellStyle name="Note 12 2 2" xfId="706" xr:uid="{00000000-0005-0000-0000-00001E140000}"/>
    <cellStyle name="Note 12 2 2 2" xfId="1733" xr:uid="{00000000-0005-0000-0000-00001F140000}"/>
    <cellStyle name="Note 12 2 2 2 2" xfId="5262" xr:uid="{00000000-0005-0000-0000-000020140000}"/>
    <cellStyle name="Note 12 2 2 2 2 2" xfId="8822" xr:uid="{C11EA7A1-65BF-46F4-8EB5-24121F5C449A}"/>
    <cellStyle name="Note 12 2 2 2 3" xfId="7065" xr:uid="{FB22CE24-31A2-48E2-AA72-79EA7E927F4B}"/>
    <cellStyle name="Note 12 2 2 2_Exh G" xfId="3596" xr:uid="{00000000-0005-0000-0000-000021140000}"/>
    <cellStyle name="Note 12 2 2 3" xfId="4383" xr:uid="{00000000-0005-0000-0000-000022140000}"/>
    <cellStyle name="Note 12 2 2 3 2" xfId="7944" xr:uid="{AF87CA26-D347-4E83-A619-566B076C5EF9}"/>
    <cellStyle name="Note 12 2 2 4" xfId="6186" xr:uid="{C19CAE30-B759-4B78-9759-73BB72D89DAA}"/>
    <cellStyle name="Note 12 2 2_Exh G" xfId="3595" xr:uid="{00000000-0005-0000-0000-000023140000}"/>
    <cellStyle name="Note 12 2 3" xfId="1732" xr:uid="{00000000-0005-0000-0000-000024140000}"/>
    <cellStyle name="Note 12 2 3 2" xfId="5261" xr:uid="{00000000-0005-0000-0000-000025140000}"/>
    <cellStyle name="Note 12 2 3 2 2" xfId="8821" xr:uid="{1E7C1F5C-81B3-49D8-B59B-DE40AE4CB9CD}"/>
    <cellStyle name="Note 12 2 3 3" xfId="7064" xr:uid="{02AD6650-DF01-43DD-8F47-45FC0F8D2441}"/>
    <cellStyle name="Note 12 2 3_Exh G" xfId="3597" xr:uid="{00000000-0005-0000-0000-000026140000}"/>
    <cellStyle name="Note 12 2 4" xfId="4382" xr:uid="{00000000-0005-0000-0000-000027140000}"/>
    <cellStyle name="Note 12 2 4 2" xfId="7943" xr:uid="{6CDCB80E-3189-40BC-9F34-DE3391ACA000}"/>
    <cellStyle name="Note 12 2 5" xfId="6185" xr:uid="{0959CC7E-BA09-49F6-9C75-EB37E1C23419}"/>
    <cellStyle name="Note 12 2_Exh G" xfId="3594" xr:uid="{00000000-0005-0000-0000-000028140000}"/>
    <cellStyle name="Note 12 3" xfId="707" xr:uid="{00000000-0005-0000-0000-000029140000}"/>
    <cellStyle name="Note 12 3 2" xfId="1734" xr:uid="{00000000-0005-0000-0000-00002A140000}"/>
    <cellStyle name="Note 12 3 2 2" xfId="5263" xr:uid="{00000000-0005-0000-0000-00002B140000}"/>
    <cellStyle name="Note 12 3 2 2 2" xfId="8823" xr:uid="{B5E767C4-7125-4B35-9207-A451E86B5BAA}"/>
    <cellStyle name="Note 12 3 2 3" xfId="7066" xr:uid="{C9F5D5B1-8F18-4EEB-9B03-A18BAAF7D334}"/>
    <cellStyle name="Note 12 3 2_Exh G" xfId="3599" xr:uid="{00000000-0005-0000-0000-00002C140000}"/>
    <cellStyle name="Note 12 3 3" xfId="4384" xr:uid="{00000000-0005-0000-0000-00002D140000}"/>
    <cellStyle name="Note 12 3 3 2" xfId="7945" xr:uid="{709AD59A-7BFA-41A2-A286-3D8C1A5C0197}"/>
    <cellStyle name="Note 12 3 4" xfId="6187" xr:uid="{D52922D3-66AC-4C5A-AA3A-50A475D7B6D5}"/>
    <cellStyle name="Note 12 3_Exh G" xfId="3598" xr:uid="{00000000-0005-0000-0000-00002E140000}"/>
    <cellStyle name="Note 12 4" xfId="1731" xr:uid="{00000000-0005-0000-0000-00002F140000}"/>
    <cellStyle name="Note 12 4 2" xfId="5260" xr:uid="{00000000-0005-0000-0000-000030140000}"/>
    <cellStyle name="Note 12 4 2 2" xfId="8820" xr:uid="{72ABFD1E-AF93-4092-96EB-06F521F8A23D}"/>
    <cellStyle name="Note 12 4 3" xfId="7063" xr:uid="{1447BE2B-FE82-46D7-95D1-6BC44B3CD53D}"/>
    <cellStyle name="Note 12 4_Exh G" xfId="3600" xr:uid="{00000000-0005-0000-0000-000031140000}"/>
    <cellStyle name="Note 12 5" xfId="4381" xr:uid="{00000000-0005-0000-0000-000032140000}"/>
    <cellStyle name="Note 12 5 2" xfId="7942" xr:uid="{E134ACD0-C8F9-439F-9D06-1D036B8E78C0}"/>
    <cellStyle name="Note 12 6" xfId="6184" xr:uid="{E59A5CCE-1FE1-4B6A-B4F1-BF3B25132210}"/>
    <cellStyle name="Note 12_Exh G" xfId="3593" xr:uid="{00000000-0005-0000-0000-000033140000}"/>
    <cellStyle name="Note 13" xfId="708" xr:uid="{00000000-0005-0000-0000-000034140000}"/>
    <cellStyle name="Note 13 2" xfId="709" xr:uid="{00000000-0005-0000-0000-000035140000}"/>
    <cellStyle name="Note 13 2 2" xfId="710" xr:uid="{00000000-0005-0000-0000-000036140000}"/>
    <cellStyle name="Note 13 2 2 2" xfId="1737" xr:uid="{00000000-0005-0000-0000-000037140000}"/>
    <cellStyle name="Note 13 2 2 2 2" xfId="5266" xr:uid="{00000000-0005-0000-0000-000038140000}"/>
    <cellStyle name="Note 13 2 2 2 2 2" xfId="8826" xr:uid="{9CB34140-1DEC-4EA4-AFD3-E07E08AE4597}"/>
    <cellStyle name="Note 13 2 2 2 3" xfId="7069" xr:uid="{FBBC3251-E86F-4A94-9557-84E6091358F9}"/>
    <cellStyle name="Note 13 2 2 2_Exh G" xfId="3604" xr:uid="{00000000-0005-0000-0000-000039140000}"/>
    <cellStyle name="Note 13 2 2 3" xfId="4387" xr:uid="{00000000-0005-0000-0000-00003A140000}"/>
    <cellStyle name="Note 13 2 2 3 2" xfId="7948" xr:uid="{D754355C-9339-4730-94F1-5EAC068848B2}"/>
    <cellStyle name="Note 13 2 2 4" xfId="6190" xr:uid="{216F076C-B3C1-4517-8324-9451AC395BC9}"/>
    <cellStyle name="Note 13 2 2_Exh G" xfId="3603" xr:uid="{00000000-0005-0000-0000-00003B140000}"/>
    <cellStyle name="Note 13 2 3" xfId="1736" xr:uid="{00000000-0005-0000-0000-00003C140000}"/>
    <cellStyle name="Note 13 2 3 2" xfId="5265" xr:uid="{00000000-0005-0000-0000-00003D140000}"/>
    <cellStyle name="Note 13 2 3 2 2" xfId="8825" xr:uid="{B2EFE123-C8D5-4BA5-9291-56A95B6567A7}"/>
    <cellStyle name="Note 13 2 3 3" xfId="7068" xr:uid="{17EE3201-C97B-41AB-8387-68C4E013CCBF}"/>
    <cellStyle name="Note 13 2 3_Exh G" xfId="3605" xr:uid="{00000000-0005-0000-0000-00003E140000}"/>
    <cellStyle name="Note 13 2 4" xfId="4386" xr:uid="{00000000-0005-0000-0000-00003F140000}"/>
    <cellStyle name="Note 13 2 4 2" xfId="7947" xr:uid="{D3328927-0158-4BB7-BB6F-744BC3957087}"/>
    <cellStyle name="Note 13 2 5" xfId="6189" xr:uid="{9084652C-9F5D-4376-9218-87632AA24969}"/>
    <cellStyle name="Note 13 2_Exh G" xfId="3602" xr:uid="{00000000-0005-0000-0000-000040140000}"/>
    <cellStyle name="Note 13 3" xfId="711" xr:uid="{00000000-0005-0000-0000-000041140000}"/>
    <cellStyle name="Note 13 3 2" xfId="1738" xr:uid="{00000000-0005-0000-0000-000042140000}"/>
    <cellStyle name="Note 13 3 2 2" xfId="5267" xr:uid="{00000000-0005-0000-0000-000043140000}"/>
    <cellStyle name="Note 13 3 2 2 2" xfId="8827" xr:uid="{E88AE9A8-A77E-4A34-B227-AC9496D20AA8}"/>
    <cellStyle name="Note 13 3 2 3" xfId="7070" xr:uid="{E3BCB745-1DD6-4017-B4FE-36597F76335D}"/>
    <cellStyle name="Note 13 3 2_Exh G" xfId="3607" xr:uid="{00000000-0005-0000-0000-000044140000}"/>
    <cellStyle name="Note 13 3 3" xfId="4388" xr:uid="{00000000-0005-0000-0000-000045140000}"/>
    <cellStyle name="Note 13 3 3 2" xfId="7949" xr:uid="{80B21598-4ABA-4DB7-AE65-187365A99C40}"/>
    <cellStyle name="Note 13 3 4" xfId="6191" xr:uid="{FA69C0BE-776C-429C-8026-DCD71A6FC37C}"/>
    <cellStyle name="Note 13 3_Exh G" xfId="3606" xr:uid="{00000000-0005-0000-0000-000046140000}"/>
    <cellStyle name="Note 13 4" xfId="1735" xr:uid="{00000000-0005-0000-0000-000047140000}"/>
    <cellStyle name="Note 13 4 2" xfId="5264" xr:uid="{00000000-0005-0000-0000-000048140000}"/>
    <cellStyle name="Note 13 4 2 2" xfId="8824" xr:uid="{A9F94606-B8E7-435F-815A-6ACA1E95B233}"/>
    <cellStyle name="Note 13 4 3" xfId="7067" xr:uid="{10EF8AEF-C280-4BFD-AA3B-9CC6174E5E95}"/>
    <cellStyle name="Note 13 4_Exh G" xfId="3608" xr:uid="{00000000-0005-0000-0000-000049140000}"/>
    <cellStyle name="Note 13 5" xfId="4385" xr:uid="{00000000-0005-0000-0000-00004A140000}"/>
    <cellStyle name="Note 13 5 2" xfId="7946" xr:uid="{0365F7B5-0BFD-44D9-80F4-CCEAA53D56A1}"/>
    <cellStyle name="Note 13 6" xfId="6188" xr:uid="{18B27F3B-A653-4E51-B8B5-7F496EF8356D}"/>
    <cellStyle name="Note 13_Exh G" xfId="3601" xr:uid="{00000000-0005-0000-0000-00004B140000}"/>
    <cellStyle name="Note 14" xfId="712" xr:uid="{00000000-0005-0000-0000-00004C140000}"/>
    <cellStyle name="Note 14 2" xfId="713" xr:uid="{00000000-0005-0000-0000-00004D140000}"/>
    <cellStyle name="Note 14 2 2" xfId="714" xr:uid="{00000000-0005-0000-0000-00004E140000}"/>
    <cellStyle name="Note 14 2 2 2" xfId="1741" xr:uid="{00000000-0005-0000-0000-00004F140000}"/>
    <cellStyle name="Note 14 2 2 2 2" xfId="5270" xr:uid="{00000000-0005-0000-0000-000050140000}"/>
    <cellStyle name="Note 14 2 2 2 2 2" xfId="8830" xr:uid="{989E1B0B-F07E-4876-A3BD-5B69B52F3E48}"/>
    <cellStyle name="Note 14 2 2 2 3" xfId="7073" xr:uid="{6B404A48-F7EC-49F4-8291-C2DFBD9EF833}"/>
    <cellStyle name="Note 14 2 2 2_Exh G" xfId="3612" xr:uid="{00000000-0005-0000-0000-000051140000}"/>
    <cellStyle name="Note 14 2 2 3" xfId="4391" xr:uid="{00000000-0005-0000-0000-000052140000}"/>
    <cellStyle name="Note 14 2 2 3 2" xfId="7952" xr:uid="{CEA880C1-4587-4037-B331-CB62133E0875}"/>
    <cellStyle name="Note 14 2 2 4" xfId="6194" xr:uid="{FA42A9E0-456F-4FC0-89BC-F790448F4B8A}"/>
    <cellStyle name="Note 14 2 2_Exh G" xfId="3611" xr:uid="{00000000-0005-0000-0000-000053140000}"/>
    <cellStyle name="Note 14 2 3" xfId="1740" xr:uid="{00000000-0005-0000-0000-000054140000}"/>
    <cellStyle name="Note 14 2 3 2" xfId="5269" xr:uid="{00000000-0005-0000-0000-000055140000}"/>
    <cellStyle name="Note 14 2 3 2 2" xfId="8829" xr:uid="{476B89F1-456A-4B72-BE2E-897AA7AF6EDB}"/>
    <cellStyle name="Note 14 2 3 3" xfId="7072" xr:uid="{D0F696B2-2B70-4DE2-9D81-7F828F8630B3}"/>
    <cellStyle name="Note 14 2 3_Exh G" xfId="3613" xr:uid="{00000000-0005-0000-0000-000056140000}"/>
    <cellStyle name="Note 14 2 4" xfId="4390" xr:uid="{00000000-0005-0000-0000-000057140000}"/>
    <cellStyle name="Note 14 2 4 2" xfId="7951" xr:uid="{B4030FD0-EB8B-45C2-ABD0-4CF7631A52AF}"/>
    <cellStyle name="Note 14 2 5" xfId="6193" xr:uid="{1ED05D81-CF90-403D-811C-3599F3672D54}"/>
    <cellStyle name="Note 14 2_Exh G" xfId="3610" xr:uid="{00000000-0005-0000-0000-000058140000}"/>
    <cellStyle name="Note 14 3" xfId="715" xr:uid="{00000000-0005-0000-0000-000059140000}"/>
    <cellStyle name="Note 14 3 2" xfId="1742" xr:uid="{00000000-0005-0000-0000-00005A140000}"/>
    <cellStyle name="Note 14 3 2 2" xfId="5271" xr:uid="{00000000-0005-0000-0000-00005B140000}"/>
    <cellStyle name="Note 14 3 2 2 2" xfId="8831" xr:uid="{6E13AA38-850A-403E-9554-294A829534AF}"/>
    <cellStyle name="Note 14 3 2 3" xfId="7074" xr:uid="{4A3762A9-C61C-4318-8DC2-CBD091363CEA}"/>
    <cellStyle name="Note 14 3 2_Exh G" xfId="3615" xr:uid="{00000000-0005-0000-0000-00005C140000}"/>
    <cellStyle name="Note 14 3 3" xfId="4392" xr:uid="{00000000-0005-0000-0000-00005D140000}"/>
    <cellStyle name="Note 14 3 3 2" xfId="7953" xr:uid="{CACA4FFB-9C22-43EE-94E3-6B77C7075692}"/>
    <cellStyle name="Note 14 3 4" xfId="6195" xr:uid="{56DEA55F-2FFA-4F08-8C1C-5195ED1FE94A}"/>
    <cellStyle name="Note 14 3_Exh G" xfId="3614" xr:uid="{00000000-0005-0000-0000-00005E140000}"/>
    <cellStyle name="Note 14 4" xfId="1739" xr:uid="{00000000-0005-0000-0000-00005F140000}"/>
    <cellStyle name="Note 14 4 2" xfId="5268" xr:uid="{00000000-0005-0000-0000-000060140000}"/>
    <cellStyle name="Note 14 4 2 2" xfId="8828" xr:uid="{DBD1CCE9-107F-42F9-B47F-3810605F6416}"/>
    <cellStyle name="Note 14 4 3" xfId="7071" xr:uid="{DEE8F8E9-70F1-4C7F-9222-F15A77DB2429}"/>
    <cellStyle name="Note 14 4_Exh G" xfId="3616" xr:uid="{00000000-0005-0000-0000-000061140000}"/>
    <cellStyle name="Note 14 5" xfId="4389" xr:uid="{00000000-0005-0000-0000-000062140000}"/>
    <cellStyle name="Note 14 5 2" xfId="7950" xr:uid="{A2B7D715-5C3B-405C-AACF-36A58EA24955}"/>
    <cellStyle name="Note 14 6" xfId="6192" xr:uid="{F973CDB1-6D6B-4BD3-9F1B-EC28BF083515}"/>
    <cellStyle name="Note 14_Exh G" xfId="3609" xr:uid="{00000000-0005-0000-0000-000063140000}"/>
    <cellStyle name="Note 15" xfId="716" xr:uid="{00000000-0005-0000-0000-000064140000}"/>
    <cellStyle name="Note 15 2" xfId="1743" xr:uid="{00000000-0005-0000-0000-000065140000}"/>
    <cellStyle name="Note 15 2 2" xfId="5272" xr:uid="{00000000-0005-0000-0000-000066140000}"/>
    <cellStyle name="Note 15 2 2 2" xfId="8832" xr:uid="{4E099709-F681-457D-B83D-F10F2AB00977}"/>
    <cellStyle name="Note 15 2 3" xfId="7075" xr:uid="{1300529C-3089-4C13-A58D-33DDF8A03E14}"/>
    <cellStyle name="Note 15 2_Exh G" xfId="3618" xr:uid="{00000000-0005-0000-0000-000067140000}"/>
    <cellStyle name="Note 15 3" xfId="4393" xr:uid="{00000000-0005-0000-0000-000068140000}"/>
    <cellStyle name="Note 15 3 2" xfId="7954" xr:uid="{1770CC43-25DA-4B61-A550-8BB44DCDA7B2}"/>
    <cellStyle name="Note 15 4" xfId="6196" xr:uid="{96BA11DB-D688-4005-AAEB-261C208D9443}"/>
    <cellStyle name="Note 15_Exh G" xfId="3617" xr:uid="{00000000-0005-0000-0000-000069140000}"/>
    <cellStyle name="Note 16" xfId="865" xr:uid="{00000000-0005-0000-0000-00006A140000}"/>
    <cellStyle name="Note 16 2" xfId="1803" xr:uid="{00000000-0005-0000-0000-00006B140000}"/>
    <cellStyle name="Note 16 2 2" xfId="5323" xr:uid="{00000000-0005-0000-0000-00006C140000}"/>
    <cellStyle name="Note 16 2 2 2" xfId="8883" xr:uid="{DF75B936-A3C1-4904-AFEC-4A74BDC48C6E}"/>
    <cellStyle name="Note 16 2 3" xfId="7126" xr:uid="{43AAF96A-FBA4-4337-8BA8-8D112F5CC302}"/>
    <cellStyle name="Note 16 2_Exh G" xfId="3620" xr:uid="{00000000-0005-0000-0000-00006D140000}"/>
    <cellStyle name="Note 16 3" xfId="4444" xr:uid="{00000000-0005-0000-0000-00006E140000}"/>
    <cellStyle name="Note 16 3 2" xfId="8005" xr:uid="{385B8075-9FE6-439B-81B0-2817A2DBFEC6}"/>
    <cellStyle name="Note 16 4" xfId="6248" xr:uid="{3D33D668-DB22-4522-B1A2-533346E4836E}"/>
    <cellStyle name="Note 16_Exh G" xfId="3619" xr:uid="{00000000-0005-0000-0000-00006F140000}"/>
    <cellStyle name="Note 2" xfId="16" xr:uid="{00000000-0005-0000-0000-000070140000}"/>
    <cellStyle name="Note 2 2" xfId="717" xr:uid="{00000000-0005-0000-0000-000071140000}"/>
    <cellStyle name="Note 2 2 2" xfId="718" xr:uid="{00000000-0005-0000-0000-000072140000}"/>
    <cellStyle name="Note 2 2 2 2" xfId="1745" xr:uid="{00000000-0005-0000-0000-000073140000}"/>
    <cellStyle name="Note 2 2 2 2 2" xfId="5274" xr:uid="{00000000-0005-0000-0000-000074140000}"/>
    <cellStyle name="Note 2 2 2 2 2 2" xfId="8834" xr:uid="{A03283D7-DEBB-4240-B840-F105BBCBE13E}"/>
    <cellStyle name="Note 2 2 2 2 3" xfId="7077" xr:uid="{5E337F3F-89B7-4527-9CAC-143B19252C3C}"/>
    <cellStyle name="Note 2 2 2 2_Exh G" xfId="3624" xr:uid="{00000000-0005-0000-0000-000075140000}"/>
    <cellStyle name="Note 2 2 2 3" xfId="4395" xr:uid="{00000000-0005-0000-0000-000076140000}"/>
    <cellStyle name="Note 2 2 2 3 2" xfId="7956" xr:uid="{13E12502-E52B-4542-A8A4-5BDBE4017179}"/>
    <cellStyle name="Note 2 2 2 4" xfId="6198" xr:uid="{D8AD2218-7B75-4C07-9866-1AB81840CEAC}"/>
    <cellStyle name="Note 2 2 2_Exh G" xfId="3623" xr:uid="{00000000-0005-0000-0000-000077140000}"/>
    <cellStyle name="Note 2 2 3" xfId="1040" xr:uid="{00000000-0005-0000-0000-000078140000}"/>
    <cellStyle name="Note 2 2 3 2" xfId="1940" xr:uid="{00000000-0005-0000-0000-000079140000}"/>
    <cellStyle name="Note 2 2 3 2 2" xfId="5457" xr:uid="{00000000-0005-0000-0000-00007A140000}"/>
    <cellStyle name="Note 2 2 3 2 2 2" xfId="9017" xr:uid="{3E4BD0D7-649C-429C-84C2-15C34151B7FD}"/>
    <cellStyle name="Note 2 2 3 2 3" xfId="7260" xr:uid="{4E959C80-F88A-4C1C-9C9B-19E2EA63A07E}"/>
    <cellStyle name="Note 2 2 3 2_Exh G" xfId="3626" xr:uid="{00000000-0005-0000-0000-00007B140000}"/>
    <cellStyle name="Note 2 2 3 3" xfId="4578" xr:uid="{00000000-0005-0000-0000-00007C140000}"/>
    <cellStyle name="Note 2 2 3 3 2" xfId="8139" xr:uid="{5DA02617-C43D-4B84-BA50-FF22B2D5F928}"/>
    <cellStyle name="Note 2 2 3 4" xfId="6382" xr:uid="{E7557A53-34A6-41B2-80BE-BE58BD54C575}"/>
    <cellStyle name="Note 2 2 3_Exh G" xfId="3625" xr:uid="{00000000-0005-0000-0000-00007D140000}"/>
    <cellStyle name="Note 2 2 4" xfId="1744" xr:uid="{00000000-0005-0000-0000-00007E140000}"/>
    <cellStyle name="Note 2 2 4 2" xfId="5273" xr:uid="{00000000-0005-0000-0000-00007F140000}"/>
    <cellStyle name="Note 2 2 4 2 2" xfId="8833" xr:uid="{0A6A3985-1FD8-4043-B95E-3CAFAEBDF213}"/>
    <cellStyle name="Note 2 2 4 3" xfId="7076" xr:uid="{9A7519FB-6693-40E0-881F-76CE5E200ABE}"/>
    <cellStyle name="Note 2 2 4_Exh G" xfId="3627" xr:uid="{00000000-0005-0000-0000-000080140000}"/>
    <cellStyle name="Note 2 2 5" xfId="4394" xr:uid="{00000000-0005-0000-0000-000081140000}"/>
    <cellStyle name="Note 2 2 5 2" xfId="7955" xr:uid="{CF6C5AFB-8FFB-483A-A804-78368C028A2E}"/>
    <cellStyle name="Note 2 2 6" xfId="6197" xr:uid="{58B049A5-3126-4C5A-9B7A-D3E05A92FBA3}"/>
    <cellStyle name="Note 2 2_Exh G" xfId="3622" xr:uid="{00000000-0005-0000-0000-000082140000}"/>
    <cellStyle name="Note 2 3" xfId="719" xr:uid="{00000000-0005-0000-0000-000083140000}"/>
    <cellStyle name="Note 2 3 2" xfId="1746" xr:uid="{00000000-0005-0000-0000-000084140000}"/>
    <cellStyle name="Note 2 3 2 2" xfId="5275" xr:uid="{00000000-0005-0000-0000-000085140000}"/>
    <cellStyle name="Note 2 3 2 2 2" xfId="8835" xr:uid="{BEA41949-F70C-4F9B-AC16-1304D8BB2C6C}"/>
    <cellStyle name="Note 2 3 2 3" xfId="7078" xr:uid="{A7A876FB-216F-4ABE-866C-B4643FF313DA}"/>
    <cellStyle name="Note 2 3 2_Exh G" xfId="3629" xr:uid="{00000000-0005-0000-0000-000086140000}"/>
    <cellStyle name="Note 2 3 3" xfId="4396" xr:uid="{00000000-0005-0000-0000-000087140000}"/>
    <cellStyle name="Note 2 3 3 2" xfId="7957" xr:uid="{3B38547A-4A1B-4E7B-A60D-6D4B065CAB1F}"/>
    <cellStyle name="Note 2 3 4" xfId="6199" xr:uid="{3B507277-ACE9-45BA-BD6B-0E4BBCB6F0F5}"/>
    <cellStyle name="Note 2 3_Exh G" xfId="3628" xr:uid="{00000000-0005-0000-0000-000088140000}"/>
    <cellStyle name="Note 2 4" xfId="1039" xr:uid="{00000000-0005-0000-0000-000089140000}"/>
    <cellStyle name="Note 2 4 2" xfId="1939" xr:uid="{00000000-0005-0000-0000-00008A140000}"/>
    <cellStyle name="Note 2 4 2 2" xfId="5456" xr:uid="{00000000-0005-0000-0000-00008B140000}"/>
    <cellStyle name="Note 2 4 2 2 2" xfId="9016" xr:uid="{E3DA1951-595C-4186-AC96-DCD47DDCE55E}"/>
    <cellStyle name="Note 2 4 2 3" xfId="7259" xr:uid="{92F2B7FA-EC34-4E40-B674-C66DBC223D9E}"/>
    <cellStyle name="Note 2 4 2_Exh G" xfId="3631" xr:uid="{00000000-0005-0000-0000-00008C140000}"/>
    <cellStyle name="Note 2 4 3" xfId="4577" xr:uid="{00000000-0005-0000-0000-00008D140000}"/>
    <cellStyle name="Note 2 4 3 2" xfId="8138" xr:uid="{7832C8A8-9675-4D5F-AC42-FFFCC0607895}"/>
    <cellStyle name="Note 2 4 4" xfId="6381" xr:uid="{C385326B-AFC5-4EC2-9468-CADE455FBF25}"/>
    <cellStyle name="Note 2 4_Exh G" xfId="3630" xr:uid="{00000000-0005-0000-0000-00008E140000}"/>
    <cellStyle name="Note 2 5" xfId="1061" xr:uid="{00000000-0005-0000-0000-00008F140000}"/>
    <cellStyle name="Note 2 5 2" xfId="4590" xr:uid="{00000000-0005-0000-0000-000090140000}"/>
    <cellStyle name="Note 2 5 2 2" xfId="8150" xr:uid="{E1C925C2-D355-4CA2-A249-2EB061991EB2}"/>
    <cellStyle name="Note 2 5 3" xfId="6393" xr:uid="{E1C5351C-2878-4544-B13A-83A76A784F26}"/>
    <cellStyle name="Note 2 5_Exh G" xfId="3632" xr:uid="{00000000-0005-0000-0000-000091140000}"/>
    <cellStyle name="Note 2 6" xfId="3711" xr:uid="{00000000-0005-0000-0000-000092140000}"/>
    <cellStyle name="Note 2 6 2" xfId="7272" xr:uid="{E7E62341-085F-4BF2-BBC4-1EBA04DC6468}"/>
    <cellStyle name="Note 2 7" xfId="5512" xr:uid="{9773F570-273A-4C3E-BBEC-11898A2E46E8}"/>
    <cellStyle name="Note 2_Exh G" xfId="3621" xr:uid="{00000000-0005-0000-0000-000093140000}"/>
    <cellStyle name="Note 3" xfId="720" xr:uid="{00000000-0005-0000-0000-000094140000}"/>
    <cellStyle name="Note 3 2" xfId="721" xr:uid="{00000000-0005-0000-0000-000095140000}"/>
    <cellStyle name="Note 3 2 2" xfId="722" xr:uid="{00000000-0005-0000-0000-000096140000}"/>
    <cellStyle name="Note 3 2 2 2" xfId="1749" xr:uid="{00000000-0005-0000-0000-000097140000}"/>
    <cellStyle name="Note 3 2 2 2 2" xfId="5278" xr:uid="{00000000-0005-0000-0000-000098140000}"/>
    <cellStyle name="Note 3 2 2 2 2 2" xfId="8838" xr:uid="{F2215B13-9C40-4EDF-82D1-225576B76BCC}"/>
    <cellStyle name="Note 3 2 2 2 3" xfId="7081" xr:uid="{41547AE7-458E-4EA5-A457-81EDA883CF37}"/>
    <cellStyle name="Note 3 2 2 2_Exh G" xfId="3636" xr:uid="{00000000-0005-0000-0000-000099140000}"/>
    <cellStyle name="Note 3 2 2 3" xfId="4399" xr:uid="{00000000-0005-0000-0000-00009A140000}"/>
    <cellStyle name="Note 3 2 2 3 2" xfId="7960" xr:uid="{A54907C7-20D6-4F43-82FC-9AD30A9AA06D}"/>
    <cellStyle name="Note 3 2 2 4" xfId="6202" xr:uid="{22A1F0FC-0A4D-4360-A55E-1C46C015695A}"/>
    <cellStyle name="Note 3 2 2_Exh G" xfId="3635" xr:uid="{00000000-0005-0000-0000-00009B140000}"/>
    <cellStyle name="Note 3 2 3" xfId="1042" xr:uid="{00000000-0005-0000-0000-00009C140000}"/>
    <cellStyle name="Note 3 2 3 2" xfId="1942" xr:uid="{00000000-0005-0000-0000-00009D140000}"/>
    <cellStyle name="Note 3 2 3 2 2" xfId="5459" xr:uid="{00000000-0005-0000-0000-00009E140000}"/>
    <cellStyle name="Note 3 2 3 2 2 2" xfId="9019" xr:uid="{96214CF3-7AAC-4933-A793-41F4A79C3179}"/>
    <cellStyle name="Note 3 2 3 2 3" xfId="7262" xr:uid="{FF42DA75-79EC-4BF4-8084-70C64862E54A}"/>
    <cellStyle name="Note 3 2 3 2_Exh G" xfId="3638" xr:uid="{00000000-0005-0000-0000-00009F140000}"/>
    <cellStyle name="Note 3 2 3 3" xfId="4580" xr:uid="{00000000-0005-0000-0000-0000A0140000}"/>
    <cellStyle name="Note 3 2 3 3 2" xfId="8141" xr:uid="{0D9E7054-52A4-4BF1-AC82-7DB275A0E5CC}"/>
    <cellStyle name="Note 3 2 3 4" xfId="6384" xr:uid="{33B509ED-777D-4AAB-9616-DDF42D816C46}"/>
    <cellStyle name="Note 3 2 3_Exh G" xfId="3637" xr:uid="{00000000-0005-0000-0000-0000A1140000}"/>
    <cellStyle name="Note 3 2 4" xfId="1748" xr:uid="{00000000-0005-0000-0000-0000A2140000}"/>
    <cellStyle name="Note 3 2 4 2" xfId="5277" xr:uid="{00000000-0005-0000-0000-0000A3140000}"/>
    <cellStyle name="Note 3 2 4 2 2" xfId="8837" xr:uid="{70740346-BDB3-4FDC-8AAE-91FF2B3380C3}"/>
    <cellStyle name="Note 3 2 4 3" xfId="7080" xr:uid="{95D2197B-ABD3-4B7F-A29D-9E64DDE614A7}"/>
    <cellStyle name="Note 3 2 4_Exh G" xfId="3639" xr:uid="{00000000-0005-0000-0000-0000A4140000}"/>
    <cellStyle name="Note 3 2 5" xfId="4398" xr:uid="{00000000-0005-0000-0000-0000A5140000}"/>
    <cellStyle name="Note 3 2 5 2" xfId="7959" xr:uid="{B89F939B-C9E6-482F-94A2-0703987B7328}"/>
    <cellStyle name="Note 3 2 6" xfId="6201" xr:uid="{CE88F6AB-17E3-4F3A-AFDB-31A99BE5AE9D}"/>
    <cellStyle name="Note 3 2_Exh G" xfId="3634" xr:uid="{00000000-0005-0000-0000-0000A6140000}"/>
    <cellStyle name="Note 3 3" xfId="723" xr:uid="{00000000-0005-0000-0000-0000A7140000}"/>
    <cellStyle name="Note 3 3 2" xfId="1750" xr:uid="{00000000-0005-0000-0000-0000A8140000}"/>
    <cellStyle name="Note 3 3 2 2" xfId="5279" xr:uid="{00000000-0005-0000-0000-0000A9140000}"/>
    <cellStyle name="Note 3 3 2 2 2" xfId="8839" xr:uid="{529AA833-C324-406A-A1B4-49E3480930E8}"/>
    <cellStyle name="Note 3 3 2 3" xfId="7082" xr:uid="{888AC51C-8D3E-41BC-A8BA-F64504FEDFD9}"/>
    <cellStyle name="Note 3 3 2_Exh G" xfId="3641" xr:uid="{00000000-0005-0000-0000-0000AA140000}"/>
    <cellStyle name="Note 3 3 3" xfId="4400" xr:uid="{00000000-0005-0000-0000-0000AB140000}"/>
    <cellStyle name="Note 3 3 3 2" xfId="7961" xr:uid="{9730E373-05DA-47A9-B449-CA5D21A0D0E4}"/>
    <cellStyle name="Note 3 3 4" xfId="6203" xr:uid="{90A82B9D-A009-4AD7-8F37-475FD13C7EB0}"/>
    <cellStyle name="Note 3 3_Exh G" xfId="3640" xr:uid="{00000000-0005-0000-0000-0000AC140000}"/>
    <cellStyle name="Note 3 4" xfId="1041" xr:uid="{00000000-0005-0000-0000-0000AD140000}"/>
    <cellStyle name="Note 3 4 2" xfId="1941" xr:uid="{00000000-0005-0000-0000-0000AE140000}"/>
    <cellStyle name="Note 3 4 2 2" xfId="5458" xr:uid="{00000000-0005-0000-0000-0000AF140000}"/>
    <cellStyle name="Note 3 4 2 2 2" xfId="9018" xr:uid="{CDF0D0B0-A7D5-49A0-ACD6-89A8C3FAD84E}"/>
    <cellStyle name="Note 3 4 2 3" xfId="7261" xr:uid="{EA5C04CA-7F31-4016-B370-A6F57C3A8A8D}"/>
    <cellStyle name="Note 3 4 2_Exh G" xfId="3643" xr:uid="{00000000-0005-0000-0000-0000B0140000}"/>
    <cellStyle name="Note 3 4 3" xfId="4579" xr:uid="{00000000-0005-0000-0000-0000B1140000}"/>
    <cellStyle name="Note 3 4 3 2" xfId="8140" xr:uid="{0E0D9A4D-F7CE-4372-BFBD-EFCD066907CE}"/>
    <cellStyle name="Note 3 4 4" xfId="6383" xr:uid="{6B99DE8C-1473-4F02-BC64-283F7037A457}"/>
    <cellStyle name="Note 3 4_Exh G" xfId="3642" xr:uid="{00000000-0005-0000-0000-0000B2140000}"/>
    <cellStyle name="Note 3 5" xfId="1747" xr:uid="{00000000-0005-0000-0000-0000B3140000}"/>
    <cellStyle name="Note 3 5 2" xfId="5276" xr:uid="{00000000-0005-0000-0000-0000B4140000}"/>
    <cellStyle name="Note 3 5 2 2" xfId="8836" xr:uid="{BD5E0506-C675-40BC-8BA7-981FB772637D}"/>
    <cellStyle name="Note 3 5 3" xfId="7079" xr:uid="{EF840D52-254B-4BFA-AAA4-5BED18542E5E}"/>
    <cellStyle name="Note 3 5_Exh G" xfId="3644" xr:uid="{00000000-0005-0000-0000-0000B5140000}"/>
    <cellStyle name="Note 3 6" xfId="4397" xr:uid="{00000000-0005-0000-0000-0000B6140000}"/>
    <cellStyle name="Note 3 6 2" xfId="7958" xr:uid="{48A928C2-14C1-4F70-B66E-B1AD670C335D}"/>
    <cellStyle name="Note 3 7" xfId="6200" xr:uid="{0BE88268-C717-4D62-AC3A-988F3815ED73}"/>
    <cellStyle name="Note 3_Exh G" xfId="3633" xr:uid="{00000000-0005-0000-0000-0000B7140000}"/>
    <cellStyle name="Note 4" xfId="724" xr:uid="{00000000-0005-0000-0000-0000B8140000}"/>
    <cellStyle name="Note 4 2" xfId="725" xr:uid="{00000000-0005-0000-0000-0000B9140000}"/>
    <cellStyle name="Note 4 2 2" xfId="726" xr:uid="{00000000-0005-0000-0000-0000BA140000}"/>
    <cellStyle name="Note 4 2 2 2" xfId="1753" xr:uid="{00000000-0005-0000-0000-0000BB140000}"/>
    <cellStyle name="Note 4 2 2 2 2" xfId="5282" xr:uid="{00000000-0005-0000-0000-0000BC140000}"/>
    <cellStyle name="Note 4 2 2 2 2 2" xfId="8842" xr:uid="{DA565E52-D93B-4534-B975-FB525523A1EF}"/>
    <cellStyle name="Note 4 2 2 2 3" xfId="7085" xr:uid="{7761D52B-B7FB-43EC-A825-A70B46FBD98A}"/>
    <cellStyle name="Note 4 2 2 2_Exh G" xfId="3648" xr:uid="{00000000-0005-0000-0000-0000BD140000}"/>
    <cellStyle name="Note 4 2 2 3" xfId="4403" xr:uid="{00000000-0005-0000-0000-0000BE140000}"/>
    <cellStyle name="Note 4 2 2 3 2" xfId="7964" xr:uid="{B36DBD4F-0404-4E87-B575-25885CC50EAE}"/>
    <cellStyle name="Note 4 2 2 4" xfId="6206" xr:uid="{1123E1F0-862F-4E4B-A05D-CFDBBCDFD29B}"/>
    <cellStyle name="Note 4 2 2_Exh G" xfId="3647" xr:uid="{00000000-0005-0000-0000-0000BF140000}"/>
    <cellStyle name="Note 4 2 3" xfId="1044" xr:uid="{00000000-0005-0000-0000-0000C0140000}"/>
    <cellStyle name="Note 4 2 3 2" xfId="1944" xr:uid="{00000000-0005-0000-0000-0000C1140000}"/>
    <cellStyle name="Note 4 2 3 2 2" xfId="5461" xr:uid="{00000000-0005-0000-0000-0000C2140000}"/>
    <cellStyle name="Note 4 2 3 2 2 2" xfId="9021" xr:uid="{C40065DC-4731-460B-AB14-AEEDE484C84F}"/>
    <cellStyle name="Note 4 2 3 2 3" xfId="7264" xr:uid="{D642502D-DDCF-4FA6-A7F5-32B8F36EDDAE}"/>
    <cellStyle name="Note 4 2 3 2_Exh G" xfId="3650" xr:uid="{00000000-0005-0000-0000-0000C3140000}"/>
    <cellStyle name="Note 4 2 3 3" xfId="4582" xr:uid="{00000000-0005-0000-0000-0000C4140000}"/>
    <cellStyle name="Note 4 2 3 3 2" xfId="8143" xr:uid="{2964616A-D89E-4A83-A4A7-CED4BE207A0D}"/>
    <cellStyle name="Note 4 2 3 4" xfId="6386" xr:uid="{59F2A1C4-A4F6-463C-BC60-7B29A2516D87}"/>
    <cellStyle name="Note 4 2 3_Exh G" xfId="3649" xr:uid="{00000000-0005-0000-0000-0000C5140000}"/>
    <cellStyle name="Note 4 2 4" xfId="1752" xr:uid="{00000000-0005-0000-0000-0000C6140000}"/>
    <cellStyle name="Note 4 2 4 2" xfId="5281" xr:uid="{00000000-0005-0000-0000-0000C7140000}"/>
    <cellStyle name="Note 4 2 4 2 2" xfId="8841" xr:uid="{D9DCA5AD-1809-4FD7-BBC7-6B0811107BA6}"/>
    <cellStyle name="Note 4 2 4 3" xfId="7084" xr:uid="{BCAFCA97-6995-4750-AEDF-BA529554B898}"/>
    <cellStyle name="Note 4 2 4_Exh G" xfId="3651" xr:uid="{00000000-0005-0000-0000-0000C8140000}"/>
    <cellStyle name="Note 4 2 5" xfId="4402" xr:uid="{00000000-0005-0000-0000-0000C9140000}"/>
    <cellStyle name="Note 4 2 5 2" xfId="7963" xr:uid="{B9A67357-3CBA-4191-B619-A68D15533EB7}"/>
    <cellStyle name="Note 4 2 6" xfId="6205" xr:uid="{A3E8B453-8221-4947-8734-B843ECC158A2}"/>
    <cellStyle name="Note 4 2_Exh G" xfId="3646" xr:uid="{00000000-0005-0000-0000-0000CA140000}"/>
    <cellStyle name="Note 4 3" xfId="727" xr:uid="{00000000-0005-0000-0000-0000CB140000}"/>
    <cellStyle name="Note 4 3 2" xfId="1754" xr:uid="{00000000-0005-0000-0000-0000CC140000}"/>
    <cellStyle name="Note 4 3 2 2" xfId="5283" xr:uid="{00000000-0005-0000-0000-0000CD140000}"/>
    <cellStyle name="Note 4 3 2 2 2" xfId="8843" xr:uid="{E1956952-3E32-42AD-AFAB-D341300F6D72}"/>
    <cellStyle name="Note 4 3 2 3" xfId="7086" xr:uid="{B53C245D-5885-424C-A859-BFD8104A850A}"/>
    <cellStyle name="Note 4 3 2_Exh G" xfId="3653" xr:uid="{00000000-0005-0000-0000-0000CE140000}"/>
    <cellStyle name="Note 4 3 3" xfId="4404" xr:uid="{00000000-0005-0000-0000-0000CF140000}"/>
    <cellStyle name="Note 4 3 3 2" xfId="7965" xr:uid="{333749D1-90D7-4B8B-AB2E-1762960C1298}"/>
    <cellStyle name="Note 4 3 4" xfId="6207" xr:uid="{5D892EB8-2602-4B47-823D-517672A458AC}"/>
    <cellStyle name="Note 4 3_Exh G" xfId="3652" xr:uid="{00000000-0005-0000-0000-0000D0140000}"/>
    <cellStyle name="Note 4 4" xfId="1043" xr:uid="{00000000-0005-0000-0000-0000D1140000}"/>
    <cellStyle name="Note 4 4 2" xfId="1943" xr:uid="{00000000-0005-0000-0000-0000D2140000}"/>
    <cellStyle name="Note 4 4 2 2" xfId="5460" xr:uid="{00000000-0005-0000-0000-0000D3140000}"/>
    <cellStyle name="Note 4 4 2 2 2" xfId="9020" xr:uid="{EB46E533-D7C5-4D0D-9483-02B90F7B3FFA}"/>
    <cellStyle name="Note 4 4 2 3" xfId="7263" xr:uid="{B5D69C8E-C944-457B-BEB2-0D248AB54797}"/>
    <cellStyle name="Note 4 4 2_Exh G" xfId="3655" xr:uid="{00000000-0005-0000-0000-0000D4140000}"/>
    <cellStyle name="Note 4 4 3" xfId="4581" xr:uid="{00000000-0005-0000-0000-0000D5140000}"/>
    <cellStyle name="Note 4 4 3 2" xfId="8142" xr:uid="{4EAAB7B9-BF40-4C1D-AF3B-3C34ED52AD75}"/>
    <cellStyle name="Note 4 4 4" xfId="6385" xr:uid="{7456FF0F-433A-4C10-B99A-2C23FCB15A70}"/>
    <cellStyle name="Note 4 4_Exh G" xfId="3654" xr:uid="{00000000-0005-0000-0000-0000D6140000}"/>
    <cellStyle name="Note 4 5" xfId="1751" xr:uid="{00000000-0005-0000-0000-0000D7140000}"/>
    <cellStyle name="Note 4 5 2" xfId="5280" xr:uid="{00000000-0005-0000-0000-0000D8140000}"/>
    <cellStyle name="Note 4 5 2 2" xfId="8840" xr:uid="{3CF939F0-E072-4C25-AC51-B15335DF313C}"/>
    <cellStyle name="Note 4 5 3" xfId="7083" xr:uid="{5621C9AB-C3E6-4488-BF31-CD70E786AA39}"/>
    <cellStyle name="Note 4 5_Exh G" xfId="3656" xr:uid="{00000000-0005-0000-0000-0000D9140000}"/>
    <cellStyle name="Note 4 6" xfId="4401" xr:uid="{00000000-0005-0000-0000-0000DA140000}"/>
    <cellStyle name="Note 4 6 2" xfId="7962" xr:uid="{5A504DFB-676E-4377-9764-D6A419B3D4BD}"/>
    <cellStyle name="Note 4 7" xfId="6204" xr:uid="{20D7E4A0-0EE2-48B1-860F-972DF38E83AB}"/>
    <cellStyle name="Note 4_Exh G" xfId="3645" xr:uid="{00000000-0005-0000-0000-0000DB140000}"/>
    <cellStyle name="Note 5" xfId="728" xr:uid="{00000000-0005-0000-0000-0000DC140000}"/>
    <cellStyle name="Note 5 2" xfId="729" xr:uid="{00000000-0005-0000-0000-0000DD140000}"/>
    <cellStyle name="Note 5 2 2" xfId="730" xr:uid="{00000000-0005-0000-0000-0000DE140000}"/>
    <cellStyle name="Note 5 2 2 2" xfId="1757" xr:uid="{00000000-0005-0000-0000-0000DF140000}"/>
    <cellStyle name="Note 5 2 2 2 2" xfId="5286" xr:uid="{00000000-0005-0000-0000-0000E0140000}"/>
    <cellStyle name="Note 5 2 2 2 2 2" xfId="8846" xr:uid="{11B24053-31D0-46ED-AE02-7379ECD50F50}"/>
    <cellStyle name="Note 5 2 2 2 3" xfId="7089" xr:uid="{94AF1C58-1E27-4E1E-A3F7-B352855E663B}"/>
    <cellStyle name="Note 5 2 2 2_Exh G" xfId="3660" xr:uid="{00000000-0005-0000-0000-0000E1140000}"/>
    <cellStyle name="Note 5 2 2 3" xfId="4407" xr:uid="{00000000-0005-0000-0000-0000E2140000}"/>
    <cellStyle name="Note 5 2 2 3 2" xfId="7968" xr:uid="{262BC215-DC4F-442C-BA42-6599F5250466}"/>
    <cellStyle name="Note 5 2 2 4" xfId="6210" xr:uid="{29294D97-313C-4A7E-A189-B3678A746F7D}"/>
    <cellStyle name="Note 5 2 2_Exh G" xfId="3659" xr:uid="{00000000-0005-0000-0000-0000E3140000}"/>
    <cellStyle name="Note 5 2 3" xfId="1756" xr:uid="{00000000-0005-0000-0000-0000E4140000}"/>
    <cellStyle name="Note 5 2 3 2" xfId="5285" xr:uid="{00000000-0005-0000-0000-0000E5140000}"/>
    <cellStyle name="Note 5 2 3 2 2" xfId="8845" xr:uid="{A6DDBECD-F1A9-4AD1-AC11-9245F54DF1ED}"/>
    <cellStyle name="Note 5 2 3 3" xfId="7088" xr:uid="{8902219D-85A5-4115-8C6E-90F2994337A4}"/>
    <cellStyle name="Note 5 2 3_Exh G" xfId="3661" xr:uid="{00000000-0005-0000-0000-0000E6140000}"/>
    <cellStyle name="Note 5 2 4" xfId="4406" xr:uid="{00000000-0005-0000-0000-0000E7140000}"/>
    <cellStyle name="Note 5 2 4 2" xfId="7967" xr:uid="{46E546F0-A090-4DD2-A039-F8F25BCE01C8}"/>
    <cellStyle name="Note 5 2 5" xfId="6209" xr:uid="{494DFD6C-6659-4FBB-BBE2-C09930F26975}"/>
    <cellStyle name="Note 5 2_Exh G" xfId="3658" xr:uid="{00000000-0005-0000-0000-0000E8140000}"/>
    <cellStyle name="Note 5 3" xfId="731" xr:uid="{00000000-0005-0000-0000-0000E9140000}"/>
    <cellStyle name="Note 5 3 2" xfId="1758" xr:uid="{00000000-0005-0000-0000-0000EA140000}"/>
    <cellStyle name="Note 5 3 2 2" xfId="5287" xr:uid="{00000000-0005-0000-0000-0000EB140000}"/>
    <cellStyle name="Note 5 3 2 2 2" xfId="8847" xr:uid="{99C62C98-1E0B-4067-8CD4-D3A173CB4E0B}"/>
    <cellStyle name="Note 5 3 2 3" xfId="7090" xr:uid="{5887C63F-4710-4764-9659-D5731BE4F778}"/>
    <cellStyle name="Note 5 3 2_Exh G" xfId="3663" xr:uid="{00000000-0005-0000-0000-0000EC140000}"/>
    <cellStyle name="Note 5 3 3" xfId="4408" xr:uid="{00000000-0005-0000-0000-0000ED140000}"/>
    <cellStyle name="Note 5 3 3 2" xfId="7969" xr:uid="{074CEF35-C6B7-4A9E-93E5-F7CA374D6DAE}"/>
    <cellStyle name="Note 5 3 4" xfId="6211" xr:uid="{1D9DC374-BA47-4941-BD3E-B235571519BC}"/>
    <cellStyle name="Note 5 3_Exh G" xfId="3662" xr:uid="{00000000-0005-0000-0000-0000EE140000}"/>
    <cellStyle name="Note 5 4" xfId="1045" xr:uid="{00000000-0005-0000-0000-0000EF140000}"/>
    <cellStyle name="Note 5 5" xfId="1755" xr:uid="{00000000-0005-0000-0000-0000F0140000}"/>
    <cellStyle name="Note 5 5 2" xfId="5284" xr:uid="{00000000-0005-0000-0000-0000F1140000}"/>
    <cellStyle name="Note 5 5 2 2" xfId="8844" xr:uid="{E3D58497-8A51-4D38-B0A6-32B4619D6AD0}"/>
    <cellStyle name="Note 5 5 3" xfId="7087" xr:uid="{1B95920B-4409-462C-A0B4-B99F1EC0FA73}"/>
    <cellStyle name="Note 5 5_Exh G" xfId="3664" xr:uid="{00000000-0005-0000-0000-0000F2140000}"/>
    <cellStyle name="Note 5 6" xfId="4405" xr:uid="{00000000-0005-0000-0000-0000F3140000}"/>
    <cellStyle name="Note 5 6 2" xfId="7966" xr:uid="{84CDDAE1-6176-4566-A659-166E559EC8A4}"/>
    <cellStyle name="Note 5 7" xfId="6208" xr:uid="{38693EAC-0B7E-465C-946D-D611E1F5F3F1}"/>
    <cellStyle name="Note 5_Exh G" xfId="3657" xr:uid="{00000000-0005-0000-0000-0000F4140000}"/>
    <cellStyle name="Note 6" xfId="732" xr:uid="{00000000-0005-0000-0000-0000F5140000}"/>
    <cellStyle name="Note 6 2" xfId="733" xr:uid="{00000000-0005-0000-0000-0000F6140000}"/>
    <cellStyle name="Note 6 2 2" xfId="734" xr:uid="{00000000-0005-0000-0000-0000F7140000}"/>
    <cellStyle name="Note 6 2 2 2" xfId="1761" xr:uid="{00000000-0005-0000-0000-0000F8140000}"/>
    <cellStyle name="Note 6 2 2 2 2" xfId="5290" xr:uid="{00000000-0005-0000-0000-0000F9140000}"/>
    <cellStyle name="Note 6 2 2 2 2 2" xfId="8850" xr:uid="{91E51380-54E3-4BC1-AECA-D69EB933D26A}"/>
    <cellStyle name="Note 6 2 2 2 3" xfId="7093" xr:uid="{8AF453C2-9E7B-4EBD-AEF8-CF20F5A0A213}"/>
    <cellStyle name="Note 6 2 2 2_Exh G" xfId="3668" xr:uid="{00000000-0005-0000-0000-0000FA140000}"/>
    <cellStyle name="Note 6 2 2 3" xfId="4411" xr:uid="{00000000-0005-0000-0000-0000FB140000}"/>
    <cellStyle name="Note 6 2 2 3 2" xfId="7972" xr:uid="{2786A27C-5802-446C-977C-826B396EB3CC}"/>
    <cellStyle name="Note 6 2 2 4" xfId="6214" xr:uid="{61E7AA16-2874-43E2-B68E-535EB6BA4C5D}"/>
    <cellStyle name="Note 6 2 2_Exh G" xfId="3667" xr:uid="{00000000-0005-0000-0000-0000FC140000}"/>
    <cellStyle name="Note 6 2 3" xfId="1760" xr:uid="{00000000-0005-0000-0000-0000FD140000}"/>
    <cellStyle name="Note 6 2 3 2" xfId="5289" xr:uid="{00000000-0005-0000-0000-0000FE140000}"/>
    <cellStyle name="Note 6 2 3 2 2" xfId="8849" xr:uid="{1265B3E0-C005-4734-98CC-348FE5665ACD}"/>
    <cellStyle name="Note 6 2 3 3" xfId="7092" xr:uid="{E31218A7-D1DF-4460-8E82-DEEA8E2AE98C}"/>
    <cellStyle name="Note 6 2 3_Exh G" xfId="3669" xr:uid="{00000000-0005-0000-0000-0000FF140000}"/>
    <cellStyle name="Note 6 2 4" xfId="4410" xr:uid="{00000000-0005-0000-0000-000000150000}"/>
    <cellStyle name="Note 6 2 4 2" xfId="7971" xr:uid="{63226B5E-00A1-4687-BB95-6E918102D075}"/>
    <cellStyle name="Note 6 2 5" xfId="6213" xr:uid="{EE0B263F-9067-42F3-A2A6-B4D6CBAAE2C8}"/>
    <cellStyle name="Note 6 2_Exh G" xfId="3666" xr:uid="{00000000-0005-0000-0000-000001150000}"/>
    <cellStyle name="Note 6 3" xfId="735" xr:uid="{00000000-0005-0000-0000-000002150000}"/>
    <cellStyle name="Note 6 3 2" xfId="1762" xr:uid="{00000000-0005-0000-0000-000003150000}"/>
    <cellStyle name="Note 6 3 2 2" xfId="5291" xr:uid="{00000000-0005-0000-0000-000004150000}"/>
    <cellStyle name="Note 6 3 2 2 2" xfId="8851" xr:uid="{77746FD5-D198-4D2D-B514-62E338943458}"/>
    <cellStyle name="Note 6 3 2 3" xfId="7094" xr:uid="{314D754D-3E8D-42A2-A9A2-BB5FFC81E2D5}"/>
    <cellStyle name="Note 6 3 2_Exh G" xfId="3671" xr:uid="{00000000-0005-0000-0000-000005150000}"/>
    <cellStyle name="Note 6 3 3" xfId="4412" xr:uid="{00000000-0005-0000-0000-000006150000}"/>
    <cellStyle name="Note 6 3 3 2" xfId="7973" xr:uid="{168F2EAB-9A1B-4A6D-9386-AE281FA429BD}"/>
    <cellStyle name="Note 6 3 4" xfId="6215" xr:uid="{DAC42251-C13B-4342-8509-E6F3C6CDA589}"/>
    <cellStyle name="Note 6 3_Exh G" xfId="3670" xr:uid="{00000000-0005-0000-0000-000007150000}"/>
    <cellStyle name="Note 6 4" xfId="1046" xr:uid="{00000000-0005-0000-0000-000008150000}"/>
    <cellStyle name="Note 6 4 2" xfId="1945" xr:uid="{00000000-0005-0000-0000-000009150000}"/>
    <cellStyle name="Note 6 4 2 2" xfId="5462" xr:uid="{00000000-0005-0000-0000-00000A150000}"/>
    <cellStyle name="Note 6 4 2 2 2" xfId="9022" xr:uid="{6E6A6565-5675-490F-B060-37DB3E7D106F}"/>
    <cellStyle name="Note 6 4 2 3" xfId="7265" xr:uid="{8292908F-6B90-4571-8694-69ECC37FB92A}"/>
    <cellStyle name="Note 6 4 2_Exh G" xfId="3673" xr:uid="{00000000-0005-0000-0000-00000B150000}"/>
    <cellStyle name="Note 6 4 3" xfId="4583" xr:uid="{00000000-0005-0000-0000-00000C150000}"/>
    <cellStyle name="Note 6 4 3 2" xfId="8144" xr:uid="{E32C30A5-E97C-4E6E-A02C-609554451850}"/>
    <cellStyle name="Note 6 4 4" xfId="6387" xr:uid="{52EAC52E-964D-4B3E-8F16-DAC9F8ADC6AE}"/>
    <cellStyle name="Note 6 4_Exh G" xfId="3672" xr:uid="{00000000-0005-0000-0000-00000D150000}"/>
    <cellStyle name="Note 6 5" xfId="1759" xr:uid="{00000000-0005-0000-0000-00000E150000}"/>
    <cellStyle name="Note 6 5 2" xfId="5288" xr:uid="{00000000-0005-0000-0000-00000F150000}"/>
    <cellStyle name="Note 6 5 2 2" xfId="8848" xr:uid="{C7FA8458-7734-446A-A440-38ABA11851EC}"/>
    <cellStyle name="Note 6 5 3" xfId="7091" xr:uid="{9FCC25DE-2046-4707-BF39-7179B25D0D43}"/>
    <cellStyle name="Note 6 5_Exh G" xfId="3674" xr:uid="{00000000-0005-0000-0000-000010150000}"/>
    <cellStyle name="Note 6 6" xfId="4409" xr:uid="{00000000-0005-0000-0000-000011150000}"/>
    <cellStyle name="Note 6 6 2" xfId="7970" xr:uid="{9C9E8FD6-20BA-4B98-AC35-883F489A613C}"/>
    <cellStyle name="Note 6 7" xfId="6212" xr:uid="{BC8177D7-3F5D-4C07-ACCF-6EAEFBF73174}"/>
    <cellStyle name="Note 6_Exh G" xfId="3665" xr:uid="{00000000-0005-0000-0000-000012150000}"/>
    <cellStyle name="Note 7" xfId="736" xr:uid="{00000000-0005-0000-0000-000013150000}"/>
    <cellStyle name="Note 7 2" xfId="737" xr:uid="{00000000-0005-0000-0000-000014150000}"/>
    <cellStyle name="Note 7 2 2" xfId="738" xr:uid="{00000000-0005-0000-0000-000015150000}"/>
    <cellStyle name="Note 7 2 2 2" xfId="1765" xr:uid="{00000000-0005-0000-0000-000016150000}"/>
    <cellStyle name="Note 7 2 2 2 2" xfId="5294" xr:uid="{00000000-0005-0000-0000-000017150000}"/>
    <cellStyle name="Note 7 2 2 2 2 2" xfId="8854" xr:uid="{BFF2E78A-7475-4F41-851E-43B6DF2CC35A}"/>
    <cellStyle name="Note 7 2 2 2 3" xfId="7097" xr:uid="{0696EC5B-6B9B-4923-9DFB-F6D514FAE915}"/>
    <cellStyle name="Note 7 2 2 2_Exh G" xfId="3678" xr:uid="{00000000-0005-0000-0000-000018150000}"/>
    <cellStyle name="Note 7 2 2 3" xfId="4415" xr:uid="{00000000-0005-0000-0000-000019150000}"/>
    <cellStyle name="Note 7 2 2 3 2" xfId="7976" xr:uid="{485A5E7B-5F22-4F2F-A329-0E1BA3EEE96D}"/>
    <cellStyle name="Note 7 2 2 4" xfId="6218" xr:uid="{EA8DC9C6-8E28-449B-A738-FE9527E4FCF7}"/>
    <cellStyle name="Note 7 2 2_Exh G" xfId="3677" xr:uid="{00000000-0005-0000-0000-00001A150000}"/>
    <cellStyle name="Note 7 2 3" xfId="1764" xr:uid="{00000000-0005-0000-0000-00001B150000}"/>
    <cellStyle name="Note 7 2 3 2" xfId="5293" xr:uid="{00000000-0005-0000-0000-00001C150000}"/>
    <cellStyle name="Note 7 2 3 2 2" xfId="8853" xr:uid="{098C0AC7-E13F-44D3-83F6-6BE24EAF580E}"/>
    <cellStyle name="Note 7 2 3 3" xfId="7096" xr:uid="{CFF4C38C-B937-4D37-B085-2A1B90F4006C}"/>
    <cellStyle name="Note 7 2 3_Exh G" xfId="3679" xr:uid="{00000000-0005-0000-0000-00001D150000}"/>
    <cellStyle name="Note 7 2 4" xfId="4414" xr:uid="{00000000-0005-0000-0000-00001E150000}"/>
    <cellStyle name="Note 7 2 4 2" xfId="7975" xr:uid="{794BF23E-4642-48BB-A17E-89069977D137}"/>
    <cellStyle name="Note 7 2 5" xfId="6217" xr:uid="{24BB0EEA-7A3C-46DB-B174-2625B7AA56F5}"/>
    <cellStyle name="Note 7 2_Exh G" xfId="3676" xr:uid="{00000000-0005-0000-0000-00001F150000}"/>
    <cellStyle name="Note 7 3" xfId="739" xr:uid="{00000000-0005-0000-0000-000020150000}"/>
    <cellStyle name="Note 7 3 2" xfId="1766" xr:uid="{00000000-0005-0000-0000-000021150000}"/>
    <cellStyle name="Note 7 3 2 2" xfId="5295" xr:uid="{00000000-0005-0000-0000-000022150000}"/>
    <cellStyle name="Note 7 3 2 2 2" xfId="8855" xr:uid="{2EAE826F-6BED-483E-81D5-6D65825936B8}"/>
    <cellStyle name="Note 7 3 2 3" xfId="7098" xr:uid="{D19B4ACB-2006-4275-913C-A716A7249164}"/>
    <cellStyle name="Note 7 3 2_Exh G" xfId="3681" xr:uid="{00000000-0005-0000-0000-000023150000}"/>
    <cellStyle name="Note 7 3 3" xfId="4416" xr:uid="{00000000-0005-0000-0000-000024150000}"/>
    <cellStyle name="Note 7 3 3 2" xfId="7977" xr:uid="{9BC0C8EF-6AFC-4BFE-A14C-42B020F863D0}"/>
    <cellStyle name="Note 7 3 4" xfId="6219" xr:uid="{3B7D5AD1-F9C7-4E02-82F8-C6B7D8A45606}"/>
    <cellStyle name="Note 7 3_Exh G" xfId="3680" xr:uid="{00000000-0005-0000-0000-000025150000}"/>
    <cellStyle name="Note 7 4" xfId="1047" xr:uid="{00000000-0005-0000-0000-000026150000}"/>
    <cellStyle name="Note 7 4 2" xfId="1946" xr:uid="{00000000-0005-0000-0000-000027150000}"/>
    <cellStyle name="Note 7 4 2 2" xfId="5463" xr:uid="{00000000-0005-0000-0000-000028150000}"/>
    <cellStyle name="Note 7 4 2 2 2" xfId="9023" xr:uid="{789F0F1C-73F4-48E0-9E1F-F268A071F34D}"/>
    <cellStyle name="Note 7 4 2 3" xfId="7266" xr:uid="{F6B36009-E06E-49B0-BA30-CD186EFDA23F}"/>
    <cellStyle name="Note 7 4 2_Exh G" xfId="3683" xr:uid="{00000000-0005-0000-0000-000029150000}"/>
    <cellStyle name="Note 7 4 3" xfId="4584" xr:uid="{00000000-0005-0000-0000-00002A150000}"/>
    <cellStyle name="Note 7 4 3 2" xfId="8145" xr:uid="{6B81DEE7-541B-48E9-82E7-343A9138E591}"/>
    <cellStyle name="Note 7 4 4" xfId="6388" xr:uid="{8946C9F0-6CEA-4EB8-97AE-41BA2FFBD967}"/>
    <cellStyle name="Note 7 4_Exh G" xfId="3682" xr:uid="{00000000-0005-0000-0000-00002B150000}"/>
    <cellStyle name="Note 7 5" xfId="1763" xr:uid="{00000000-0005-0000-0000-00002C150000}"/>
    <cellStyle name="Note 7 5 2" xfId="5292" xr:uid="{00000000-0005-0000-0000-00002D150000}"/>
    <cellStyle name="Note 7 5 2 2" xfId="8852" xr:uid="{C40CF6EF-AE9B-45E2-B3CA-438444ADCDB8}"/>
    <cellStyle name="Note 7 5 3" xfId="7095" xr:uid="{7954BB6A-1B3A-4672-AE1E-2FE3CBD865A7}"/>
    <cellStyle name="Note 7 5_Exh G" xfId="3684" xr:uid="{00000000-0005-0000-0000-00002E150000}"/>
    <cellStyle name="Note 7 6" xfId="4413" xr:uid="{00000000-0005-0000-0000-00002F150000}"/>
    <cellStyle name="Note 7 6 2" xfId="7974" xr:uid="{5088BE25-5AA8-4ED9-BF20-6378BE0F7FF7}"/>
    <cellStyle name="Note 7 7" xfId="6216" xr:uid="{ED97EC19-50C7-4017-B3FD-CF5429B8D2FE}"/>
    <cellStyle name="Note 7_Exh G" xfId="3675" xr:uid="{00000000-0005-0000-0000-000030150000}"/>
    <cellStyle name="Note 8" xfId="740" xr:uid="{00000000-0005-0000-0000-000031150000}"/>
    <cellStyle name="Note 8 2" xfId="741" xr:uid="{00000000-0005-0000-0000-000032150000}"/>
    <cellStyle name="Note 8 2 2" xfId="742" xr:uid="{00000000-0005-0000-0000-000033150000}"/>
    <cellStyle name="Note 8 2 2 2" xfId="1769" xr:uid="{00000000-0005-0000-0000-000034150000}"/>
    <cellStyle name="Note 8 2 2 2 2" xfId="5298" xr:uid="{00000000-0005-0000-0000-000035150000}"/>
    <cellStyle name="Note 8 2 2 2 2 2" xfId="8858" xr:uid="{7BD9BBA5-57C2-4690-B53D-22E5CBDC18E2}"/>
    <cellStyle name="Note 8 2 2 2 3" xfId="7101" xr:uid="{EA5E1497-AEED-454B-B37A-F2EC39A7C70F}"/>
    <cellStyle name="Note 8 2 2 2_Exh G" xfId="3688" xr:uid="{00000000-0005-0000-0000-000036150000}"/>
    <cellStyle name="Note 8 2 2 3" xfId="4419" xr:uid="{00000000-0005-0000-0000-000037150000}"/>
    <cellStyle name="Note 8 2 2 3 2" xfId="7980" xr:uid="{22B01356-CA71-48EF-9499-15BE938567D8}"/>
    <cellStyle name="Note 8 2 2 4" xfId="6222" xr:uid="{A4A325CE-9A90-4AC9-A5C9-AE13B9E26934}"/>
    <cellStyle name="Note 8 2 2_Exh G" xfId="3687" xr:uid="{00000000-0005-0000-0000-000038150000}"/>
    <cellStyle name="Note 8 2 3" xfId="1768" xr:uid="{00000000-0005-0000-0000-000039150000}"/>
    <cellStyle name="Note 8 2 3 2" xfId="5297" xr:uid="{00000000-0005-0000-0000-00003A150000}"/>
    <cellStyle name="Note 8 2 3 2 2" xfId="8857" xr:uid="{4D178670-51E4-4A58-987E-D1F5ED641BAF}"/>
    <cellStyle name="Note 8 2 3 3" xfId="7100" xr:uid="{7B278C99-F27F-4847-A4F3-9B8FDAECED1C}"/>
    <cellStyle name="Note 8 2 3_Exh G" xfId="3689" xr:uid="{00000000-0005-0000-0000-00003B150000}"/>
    <cellStyle name="Note 8 2 4" xfId="4418" xr:uid="{00000000-0005-0000-0000-00003C150000}"/>
    <cellStyle name="Note 8 2 4 2" xfId="7979" xr:uid="{F00A6111-5417-41C0-8377-C529F9D0B135}"/>
    <cellStyle name="Note 8 2 5" xfId="6221" xr:uid="{4FF5867B-B71A-426B-8D9B-8889FF5F52EF}"/>
    <cellStyle name="Note 8 2_Exh G" xfId="3686" xr:uid="{00000000-0005-0000-0000-00003D150000}"/>
    <cellStyle name="Note 8 3" xfId="743" xr:uid="{00000000-0005-0000-0000-00003E150000}"/>
    <cellStyle name="Note 8 3 2" xfId="1770" xr:uid="{00000000-0005-0000-0000-00003F150000}"/>
    <cellStyle name="Note 8 3 2 2" xfId="5299" xr:uid="{00000000-0005-0000-0000-000040150000}"/>
    <cellStyle name="Note 8 3 2 2 2" xfId="8859" xr:uid="{67080A62-4D14-485A-983E-8BD5E58EA479}"/>
    <cellStyle name="Note 8 3 2 3" xfId="7102" xr:uid="{0FAA963C-987B-471C-983F-EABC5F2A23CD}"/>
    <cellStyle name="Note 8 3 2_Exh G" xfId="3691" xr:uid="{00000000-0005-0000-0000-000041150000}"/>
    <cellStyle name="Note 8 3 3" xfId="4420" xr:uid="{00000000-0005-0000-0000-000042150000}"/>
    <cellStyle name="Note 8 3 3 2" xfId="7981" xr:uid="{DC11B5F5-299F-4642-A46E-2C0DC91504A6}"/>
    <cellStyle name="Note 8 3 4" xfId="6223" xr:uid="{5E6A79F1-013B-4BAC-A1FB-E837B6C6DC91}"/>
    <cellStyle name="Note 8 3_Exh G" xfId="3690" xr:uid="{00000000-0005-0000-0000-000043150000}"/>
    <cellStyle name="Note 8 4" xfId="1048" xr:uid="{00000000-0005-0000-0000-000044150000}"/>
    <cellStyle name="Note 8 4 2" xfId="1947" xr:uid="{00000000-0005-0000-0000-000045150000}"/>
    <cellStyle name="Note 8 4 2 2" xfId="5464" xr:uid="{00000000-0005-0000-0000-000046150000}"/>
    <cellStyle name="Note 8 4 2 2 2" xfId="9024" xr:uid="{5A1F5C45-AF4E-472E-8A62-0275A812905C}"/>
    <cellStyle name="Note 8 4 2 3" xfId="7267" xr:uid="{8D7B007C-C4EA-48CA-A204-36DAF36A9877}"/>
    <cellStyle name="Note 8 4 2_Exh G" xfId="3693" xr:uid="{00000000-0005-0000-0000-000047150000}"/>
    <cellStyle name="Note 8 4 3" xfId="4585" xr:uid="{00000000-0005-0000-0000-000048150000}"/>
    <cellStyle name="Note 8 4 3 2" xfId="8146" xr:uid="{142D9239-E799-459B-9643-63D028856CDD}"/>
    <cellStyle name="Note 8 4 4" xfId="6389" xr:uid="{F15B797C-A982-4EF1-A586-F8BC426D797F}"/>
    <cellStyle name="Note 8 4_Exh G" xfId="3692" xr:uid="{00000000-0005-0000-0000-000049150000}"/>
    <cellStyle name="Note 8 5" xfId="1767" xr:uid="{00000000-0005-0000-0000-00004A150000}"/>
    <cellStyle name="Note 8 5 2" xfId="5296" xr:uid="{00000000-0005-0000-0000-00004B150000}"/>
    <cellStyle name="Note 8 5 2 2" xfId="8856" xr:uid="{821372BF-0F6B-4E5A-ACA7-A776C2108FDF}"/>
    <cellStyle name="Note 8 5 3" xfId="7099" xr:uid="{15262CB3-887D-408E-9000-63536257FE85}"/>
    <cellStyle name="Note 8 5_Exh G" xfId="3694" xr:uid="{00000000-0005-0000-0000-00004C150000}"/>
    <cellStyle name="Note 8 6" xfId="4417" xr:uid="{00000000-0005-0000-0000-00004D150000}"/>
    <cellStyle name="Note 8 6 2" xfId="7978" xr:uid="{A5673512-57EE-4A18-BEFA-CE20A98F8C05}"/>
    <cellStyle name="Note 8 7" xfId="6220" xr:uid="{89E614C0-9F98-4357-9E0A-1BCA89E9A707}"/>
    <cellStyle name="Note 8_Exh G" xfId="3685" xr:uid="{00000000-0005-0000-0000-00004E150000}"/>
    <cellStyle name="Note 9" xfId="744" xr:uid="{00000000-0005-0000-0000-00004F150000}"/>
    <cellStyle name="Note 9 2" xfId="745" xr:uid="{00000000-0005-0000-0000-000050150000}"/>
    <cellStyle name="Note 9 2 2" xfId="746" xr:uid="{00000000-0005-0000-0000-000051150000}"/>
    <cellStyle name="Note 9 2 2 2" xfId="1773" xr:uid="{00000000-0005-0000-0000-000052150000}"/>
    <cellStyle name="Note 9 2 2 2 2" xfId="5302" xr:uid="{00000000-0005-0000-0000-000053150000}"/>
    <cellStyle name="Note 9 2 2 2 2 2" xfId="8862" xr:uid="{93356F26-F06E-45D7-9402-F043F70BA89C}"/>
    <cellStyle name="Note 9 2 2 2 3" xfId="7105" xr:uid="{3FCF87DF-C06C-41B4-A70D-180A194FC8CA}"/>
    <cellStyle name="Note 9 2 2 2_Exh G" xfId="3698" xr:uid="{00000000-0005-0000-0000-000054150000}"/>
    <cellStyle name="Note 9 2 2 3" xfId="4423" xr:uid="{00000000-0005-0000-0000-000055150000}"/>
    <cellStyle name="Note 9 2 2 3 2" xfId="7984" xr:uid="{5ECABFF5-57FD-490A-9034-2882279CDE8A}"/>
    <cellStyle name="Note 9 2 2 4" xfId="6226" xr:uid="{14A3FDD9-2EDC-4C7B-8D68-0142BFDC731C}"/>
    <cellStyle name="Note 9 2 2_Exh G" xfId="3697" xr:uid="{00000000-0005-0000-0000-000056150000}"/>
    <cellStyle name="Note 9 2 3" xfId="1772" xr:uid="{00000000-0005-0000-0000-000057150000}"/>
    <cellStyle name="Note 9 2 3 2" xfId="5301" xr:uid="{00000000-0005-0000-0000-000058150000}"/>
    <cellStyle name="Note 9 2 3 2 2" xfId="8861" xr:uid="{3C3360AA-F9C2-4A89-A961-2CC2D8B6070D}"/>
    <cellStyle name="Note 9 2 3 3" xfId="7104" xr:uid="{4BE98832-069E-4E71-B290-78A77A544CAC}"/>
    <cellStyle name="Note 9 2 3_Exh G" xfId="3699" xr:uid="{00000000-0005-0000-0000-000059150000}"/>
    <cellStyle name="Note 9 2 4" xfId="4422" xr:uid="{00000000-0005-0000-0000-00005A150000}"/>
    <cellStyle name="Note 9 2 4 2" xfId="7983" xr:uid="{BEC33A44-89D3-4BC4-96B6-0B5C34FCB6A3}"/>
    <cellStyle name="Note 9 2 5" xfId="6225" xr:uid="{04F36E1D-8EA4-40E0-8F34-8C2BF8273483}"/>
    <cellStyle name="Note 9 2_Exh G" xfId="3696" xr:uid="{00000000-0005-0000-0000-00005B150000}"/>
    <cellStyle name="Note 9 3" xfId="747" xr:uid="{00000000-0005-0000-0000-00005C150000}"/>
    <cellStyle name="Note 9 3 2" xfId="1774" xr:uid="{00000000-0005-0000-0000-00005D150000}"/>
    <cellStyle name="Note 9 3 2 2" xfId="5303" xr:uid="{00000000-0005-0000-0000-00005E150000}"/>
    <cellStyle name="Note 9 3 2 2 2" xfId="8863" xr:uid="{CDE3D246-B051-4BB6-8AC5-010D772ACFF7}"/>
    <cellStyle name="Note 9 3 2 3" xfId="7106" xr:uid="{7F9D1303-5D9C-4A8F-B969-B3499AC93135}"/>
    <cellStyle name="Note 9 3 2_Exh G" xfId="3701" xr:uid="{00000000-0005-0000-0000-00005F150000}"/>
    <cellStyle name="Note 9 3 3" xfId="4424" xr:uid="{00000000-0005-0000-0000-000060150000}"/>
    <cellStyle name="Note 9 3 3 2" xfId="7985" xr:uid="{CB4C7526-2F16-47F8-B8E5-CCFDEA304769}"/>
    <cellStyle name="Note 9 3 4" xfId="6227" xr:uid="{41801B26-4B3D-49F7-8048-8ED6FA46D6DF}"/>
    <cellStyle name="Note 9 3_Exh G" xfId="3700" xr:uid="{00000000-0005-0000-0000-000061150000}"/>
    <cellStyle name="Note 9 4" xfId="1049" xr:uid="{00000000-0005-0000-0000-000062150000}"/>
    <cellStyle name="Note 9 4 2" xfId="1948" xr:uid="{00000000-0005-0000-0000-000063150000}"/>
    <cellStyle name="Note 9 4 2 2" xfId="5465" xr:uid="{00000000-0005-0000-0000-000064150000}"/>
    <cellStyle name="Note 9 4 2 2 2" xfId="9025" xr:uid="{1D1B86B2-2637-4057-8031-21BA99F3E23B}"/>
    <cellStyle name="Note 9 4 2 3" xfId="7268" xr:uid="{C20BB156-FEB0-41E5-AE56-2EB6EF358FBA}"/>
    <cellStyle name="Note 9 4 2_Exh G" xfId="3703" xr:uid="{00000000-0005-0000-0000-000065150000}"/>
    <cellStyle name="Note 9 4 3" xfId="4586" xr:uid="{00000000-0005-0000-0000-000066150000}"/>
    <cellStyle name="Note 9 4 3 2" xfId="8147" xr:uid="{8EFA0CAD-099F-4460-BAC9-7AC667850E19}"/>
    <cellStyle name="Note 9 4 4" xfId="6390" xr:uid="{D79571F7-0FA4-4C1C-B172-0472C5A428AD}"/>
    <cellStyle name="Note 9 4_Exh G" xfId="3702" xr:uid="{00000000-0005-0000-0000-000067150000}"/>
    <cellStyle name="Note 9 5" xfId="1771" xr:uid="{00000000-0005-0000-0000-000068150000}"/>
    <cellStyle name="Note 9 5 2" xfId="5300" xr:uid="{00000000-0005-0000-0000-000069150000}"/>
    <cellStyle name="Note 9 5 2 2" xfId="8860" xr:uid="{4A27F528-30F3-4CCB-AAA8-7949238710F6}"/>
    <cellStyle name="Note 9 5 3" xfId="7103" xr:uid="{A6960F77-D81A-4A0C-865F-B9772AE49AF4}"/>
    <cellStyle name="Note 9 5_Exh G" xfId="3704" xr:uid="{00000000-0005-0000-0000-00006A150000}"/>
    <cellStyle name="Note 9 6" xfId="4421" xr:uid="{00000000-0005-0000-0000-00006B150000}"/>
    <cellStyle name="Note 9 6 2" xfId="7982" xr:uid="{87E7B65E-35D4-496D-9D0A-B6C7B8346A92}"/>
    <cellStyle name="Note 9 7" xfId="6224" xr:uid="{958CDFF3-DDFD-4EC4-ADC5-560E16489F3F}"/>
    <cellStyle name="Note 9_Exh G" xfId="3695" xr:uid="{00000000-0005-0000-0000-00006C150000}"/>
    <cellStyle name="Output 2" xfId="825" xr:uid="{00000000-0005-0000-0000-00006D150000}"/>
    <cellStyle name="Output 3" xfId="826" xr:uid="{00000000-0005-0000-0000-00006E150000}"/>
    <cellStyle name="Output 4" xfId="827" xr:uid="{00000000-0005-0000-0000-00006F150000}"/>
    <cellStyle name="Output Amounts" xfId="1" xr:uid="{00000000-0005-0000-0000-000070150000}"/>
    <cellStyle name="Output Column Headings" xfId="9" xr:uid="{00000000-0005-0000-0000-000071150000}"/>
    <cellStyle name="Output Line Items" xfId="10" xr:uid="{00000000-0005-0000-0000-000072150000}"/>
    <cellStyle name="Output Line Items 2" xfId="3707" xr:uid="{00000000-0005-0000-0000-000073150000}"/>
    <cellStyle name="Output Line Items 2 2" xfId="5474" xr:uid="{00000000-0005-0000-0000-000074150000}"/>
    <cellStyle name="Output Line Items_Exh G" xfId="3705" xr:uid="{00000000-0005-0000-0000-000075150000}"/>
    <cellStyle name="Output Report Heading" xfId="11" xr:uid="{00000000-0005-0000-0000-000076150000}"/>
    <cellStyle name="Output Report Title" xfId="12" xr:uid="{00000000-0005-0000-0000-000077150000}"/>
    <cellStyle name="Percent 2" xfId="8" xr:uid="{00000000-0005-0000-0000-000078150000}"/>
    <cellStyle name="Percent 2 2" xfId="1057" xr:uid="{00000000-0005-0000-0000-000079150000}"/>
    <cellStyle name="Percent 3" xfId="1052" xr:uid="{00000000-0005-0000-0000-00007A150000}"/>
    <cellStyle name="Title 2" xfId="828" xr:uid="{00000000-0005-0000-0000-00007B150000}"/>
    <cellStyle name="Title 3" xfId="829" xr:uid="{00000000-0005-0000-0000-00007C150000}"/>
    <cellStyle name="Title 4" xfId="830" xr:uid="{00000000-0005-0000-0000-00007D150000}"/>
    <cellStyle name="Total 2" xfId="831" xr:uid="{00000000-0005-0000-0000-00007E150000}"/>
    <cellStyle name="Total 3" xfId="832" xr:uid="{00000000-0005-0000-0000-00007F150000}"/>
    <cellStyle name="Total 4" xfId="833" xr:uid="{00000000-0005-0000-0000-000080150000}"/>
    <cellStyle name="Warning Text 2" xfId="834" xr:uid="{00000000-0005-0000-0000-000081150000}"/>
    <cellStyle name="Warning Text 3" xfId="835" xr:uid="{00000000-0005-0000-0000-000082150000}"/>
    <cellStyle name="Warning Text 4" xfId="836" xr:uid="{00000000-0005-0000-0000-000083150000}"/>
  </cellStyles>
  <dxfs count="0"/>
  <tableStyles count="0" defaultTableStyle="TableStyleMedium9" defaultPivotStyle="PivotStyleLight16"/>
  <colors>
    <mruColors>
      <color rgb="FFFFFFCC"/>
      <color rgb="FFCCFFCC"/>
      <color rgb="FFFF33CC"/>
      <color rgb="FFCCFF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638175</xdr:colOff>
      <xdr:row>9</xdr:row>
      <xdr:rowOff>38100</xdr:rowOff>
    </xdr:to>
    <xdr:pic>
      <xdr:nvPicPr>
        <xdr:cNvPr id="2" name="Picture 1" descr="New York State Comptroller Official Sea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1495425" cy="14954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9524</xdr:colOff>
      <xdr:row>21</xdr:row>
      <xdr:rowOff>0</xdr:rowOff>
    </xdr:from>
    <xdr:to>
      <xdr:col>8</xdr:col>
      <xdr:colOff>525779</xdr:colOff>
      <xdr:row>31</xdr:row>
      <xdr:rowOff>0</xdr:rowOff>
    </xdr:to>
    <xdr:sp macro="" textlink="">
      <xdr:nvSpPr>
        <xdr:cNvPr id="4" name="TextBox 3">
          <a:extLst>
            <a:ext uri="{FF2B5EF4-FFF2-40B4-BE49-F238E27FC236}">
              <a16:creationId xmlns:a16="http://schemas.microsoft.com/office/drawing/2014/main" id="{00000000-0008-0000-0D00-000004000000}"/>
            </a:ext>
          </a:extLst>
        </xdr:cNvPr>
        <xdr:cNvSpPr txBox="1"/>
      </xdr:nvSpPr>
      <xdr:spPr>
        <a:xfrm>
          <a:off x="190499" y="3429000"/>
          <a:ext cx="4297680" cy="16192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ctr" anchorCtr="0"/>
        <a:lstStyle/>
        <a:p>
          <a:pPr algn="just"/>
          <a:r>
            <a:rPr lang="en-US" sz="900" i="1" u="sng" baseline="0">
              <a:latin typeface="Arial" pitchFamily="34" charset="0"/>
            </a:rPr>
            <a:t>General</a:t>
          </a:r>
          <a:r>
            <a:rPr lang="en-US" sz="900" i="0" u="none" baseline="0">
              <a:latin typeface="Arial" pitchFamily="34" charset="0"/>
            </a:rPr>
            <a:t> - the major operating fund of the State.  It accounts for all receipts that are not required by law to be deposited into another fund.  The General Fund's income finances disbursements from the Local Assistance Account, the State Operations Account, the Contingency Reserve Fund, the Universal Pre-Kindergarten Reserve Fund, the Refund Reserve Account, and the Tobacco Revenue Guarantee Fund.  Receipts in excess of General Fund requirements in the Local Assistance Account and State Operations Account are transferred to the Tax Stabilization Reserve Fund at year-end (see Schedule 27).  Receipts retained in the Rainy Day Reserve Fund may only be used in an economic downturn or catastrophic event as defined in State Finance Law Section 92-cc.</a:t>
          </a:r>
          <a:endParaRPr lang="en-US" sz="900" i="1" u="sng" baseline="0">
            <a:latin typeface="Arial" pitchFamily="34" charset="0"/>
          </a:endParaRPr>
        </a:p>
      </xdr:txBody>
    </xdr:sp>
    <xdr:clientData/>
  </xdr:twoCellAnchor>
  <xdr:twoCellAnchor>
    <xdr:from>
      <xdr:col>1</xdr:col>
      <xdr:colOff>0</xdr:colOff>
      <xdr:row>5</xdr:row>
      <xdr:rowOff>1</xdr:rowOff>
    </xdr:from>
    <xdr:to>
      <xdr:col>8</xdr:col>
      <xdr:colOff>514350</xdr:colOff>
      <xdr:row>14</xdr:row>
      <xdr:rowOff>91440</xdr:rowOff>
    </xdr:to>
    <xdr:sp macro="" textlink="">
      <xdr:nvSpPr>
        <xdr:cNvPr id="5" name="TextBox 4">
          <a:extLst>
            <a:ext uri="{FF2B5EF4-FFF2-40B4-BE49-F238E27FC236}">
              <a16:creationId xmlns:a16="http://schemas.microsoft.com/office/drawing/2014/main" id="{00000000-0008-0000-0D00-000005000000}"/>
            </a:ext>
          </a:extLst>
        </xdr:cNvPr>
        <xdr:cNvSpPr txBox="1"/>
      </xdr:nvSpPr>
      <xdr:spPr>
        <a:xfrm>
          <a:off x="175260" y="845821"/>
          <a:ext cx="4194810" cy="153161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ctr" anchorCtr="0"/>
        <a:lstStyle/>
        <a:p>
          <a:pPr algn="just"/>
          <a:r>
            <a:rPr lang="en-US" sz="900" baseline="0">
              <a:latin typeface="Arial" pitchFamily="34" charset="0"/>
            </a:rPr>
            <a:t>As set forth in State Finance Law, this report is prepared on a cash basis of accounting.  Accounting and reporting of financial activity on a cash basis results in the recording of receipts at the time money or checks are deposited in the State Treasury and the recording of disbursements at the time a check is drawn or funds electronically transferred, regardless of the fiscal period to which the receipts or disbursements relate.  The State Financial Plan sets forth projections of receipts and disbursements in the governmental fund types based initially upon the recommendations in the Executive Budget.  After the budget is enacted, the State Financial Plan is adjusted to reflect revenue measures, appropriation bills, and certain related bills enacted by the Legislature.  The Financial Plan is updated quarterly, or more frequently when necessary, by the Division of the Budget.</a:t>
          </a:r>
        </a:p>
      </xdr:txBody>
    </xdr:sp>
    <xdr:clientData/>
  </xdr:twoCellAnchor>
  <xdr:twoCellAnchor>
    <xdr:from>
      <xdr:col>1</xdr:col>
      <xdr:colOff>9525</xdr:colOff>
      <xdr:row>32</xdr:row>
      <xdr:rowOff>9525</xdr:rowOff>
    </xdr:from>
    <xdr:to>
      <xdr:col>8</xdr:col>
      <xdr:colOff>525780</xdr:colOff>
      <xdr:row>35</xdr:row>
      <xdr:rowOff>142875</xdr:rowOff>
    </xdr:to>
    <xdr:sp macro="" textlink="">
      <xdr:nvSpPr>
        <xdr:cNvPr id="6" name="TextBox 5">
          <a:extLst>
            <a:ext uri="{FF2B5EF4-FFF2-40B4-BE49-F238E27FC236}">
              <a16:creationId xmlns:a16="http://schemas.microsoft.com/office/drawing/2014/main" id="{00000000-0008-0000-0D00-000006000000}"/>
            </a:ext>
          </a:extLst>
        </xdr:cNvPr>
        <xdr:cNvSpPr txBox="1"/>
      </xdr:nvSpPr>
      <xdr:spPr>
        <a:xfrm>
          <a:off x="190500" y="5219700"/>
          <a:ext cx="4297680" cy="600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ctr" anchorCtr="0"/>
        <a:lstStyle/>
        <a:p>
          <a:pPr algn="just"/>
          <a:r>
            <a:rPr lang="en-US" sz="900" i="1" u="sng" baseline="0">
              <a:latin typeface="Arial" pitchFamily="34" charset="0"/>
            </a:rPr>
            <a:t>Special Revenue</a:t>
          </a:r>
          <a:r>
            <a:rPr lang="en-US" sz="900" i="0" u="none" baseline="0">
              <a:latin typeface="Arial" pitchFamily="34" charset="0"/>
            </a:rPr>
            <a:t> - to account for State receipts of specific revenue sources (other than debt service or major capital projects), such as Federal grants, that are legally restricted to disbursements for specified purposes.  These restrictions may be imposed by the State or Federal government.</a:t>
          </a:r>
          <a:endParaRPr lang="en-US" sz="900" i="1" u="sng" baseline="0">
            <a:latin typeface="Arial" pitchFamily="34" charset="0"/>
          </a:endParaRPr>
        </a:p>
      </xdr:txBody>
    </xdr:sp>
    <xdr:clientData/>
  </xdr:twoCellAnchor>
  <xdr:twoCellAnchor>
    <xdr:from>
      <xdr:col>1</xdr:col>
      <xdr:colOff>0</xdr:colOff>
      <xdr:row>36</xdr:row>
      <xdr:rowOff>155509</xdr:rowOff>
    </xdr:from>
    <xdr:to>
      <xdr:col>9</xdr:col>
      <xdr:colOff>1321</xdr:colOff>
      <xdr:row>47</xdr:row>
      <xdr:rowOff>116632</xdr:rowOff>
    </xdr:to>
    <xdr:sp macro="" textlink="">
      <xdr:nvSpPr>
        <xdr:cNvPr id="7" name="TextBox 6">
          <a:extLst>
            <a:ext uri="{FF2B5EF4-FFF2-40B4-BE49-F238E27FC236}">
              <a16:creationId xmlns:a16="http://schemas.microsoft.com/office/drawing/2014/main" id="{00000000-0008-0000-0D00-000007000000}"/>
            </a:ext>
          </a:extLst>
        </xdr:cNvPr>
        <xdr:cNvSpPr txBox="1"/>
      </xdr:nvSpPr>
      <xdr:spPr>
        <a:xfrm>
          <a:off x="174949" y="6035739"/>
          <a:ext cx="4102903" cy="16620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ctr" anchorCtr="0"/>
        <a:lstStyle/>
        <a:p>
          <a:pPr algn="just"/>
          <a:r>
            <a:rPr lang="en-US" sz="900" i="1" u="sng" baseline="0">
              <a:latin typeface="Arial" pitchFamily="34" charset="0"/>
            </a:rPr>
            <a:t>Debt Service</a:t>
          </a:r>
          <a:r>
            <a:rPr lang="en-US" sz="900" i="0" u="none" baseline="0">
              <a:latin typeface="Arial" pitchFamily="34" charset="0"/>
            </a:rPr>
            <a:t> - to account for the accumulation of resources for and the payment of principal and interest on general long-term debt and State debt under other financing arrangements.  Debt service in relation to general obligation debt and other financing arrangements that are paid from the General Debt Service Fund are funded by transfers from the General Fund.  Also disbursed from Debt Service Funds are debt service related activities for the Health and Mental Hygiene facilities, for highway construction, reconstruction, reconditioning and preservation and for certain local assistance payments made under contractual agreements with public authorities.  Such activities are primarily funded by dedicated tax receipts and patient income.</a:t>
          </a:r>
          <a:endParaRPr lang="en-US" sz="900" i="1" u="sng" baseline="0">
            <a:latin typeface="Arial" pitchFamily="34" charset="0"/>
          </a:endParaRPr>
        </a:p>
      </xdr:txBody>
    </xdr:sp>
    <xdr:clientData/>
  </xdr:twoCellAnchor>
  <xdr:twoCellAnchor>
    <xdr:from>
      <xdr:col>10</xdr:col>
      <xdr:colOff>0</xdr:colOff>
      <xdr:row>4</xdr:row>
      <xdr:rowOff>142875</xdr:rowOff>
    </xdr:from>
    <xdr:to>
      <xdr:col>17</xdr:col>
      <xdr:colOff>563880</xdr:colOff>
      <xdr:row>11</xdr:row>
      <xdr:rowOff>0</xdr:rowOff>
    </xdr:to>
    <xdr:sp macro="" textlink="">
      <xdr:nvSpPr>
        <xdr:cNvPr id="8" name="TextBox 7">
          <a:extLst>
            <a:ext uri="{FF2B5EF4-FFF2-40B4-BE49-F238E27FC236}">
              <a16:creationId xmlns:a16="http://schemas.microsoft.com/office/drawing/2014/main" id="{00000000-0008-0000-0D00-000008000000}"/>
            </a:ext>
          </a:extLst>
        </xdr:cNvPr>
        <xdr:cNvSpPr txBox="1"/>
      </xdr:nvSpPr>
      <xdr:spPr>
        <a:xfrm>
          <a:off x="4886325" y="819150"/>
          <a:ext cx="4297680" cy="990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ctr" anchorCtr="0"/>
        <a:lstStyle/>
        <a:p>
          <a:pPr algn="just"/>
          <a:r>
            <a:rPr lang="en-US" sz="900" i="1" u="sng" baseline="0">
              <a:latin typeface="Arial" pitchFamily="34" charset="0"/>
            </a:rPr>
            <a:t>Capital Projects</a:t>
          </a:r>
          <a:r>
            <a:rPr lang="en-US" sz="900" i="0" u="none" baseline="0">
              <a:latin typeface="Arial" pitchFamily="34" charset="0"/>
            </a:rPr>
            <a:t> - to account for resources used for the acquisition or construction of capital facilities.  Capital assistance grants to local governments and advances for capital construction costs reimbursable by public authorities of the State, Federal or local governments are also accounted for in these funds.  Financial resources are generated primarily from bond issuances, dedicated taxes and other revenues, reimbursement of advances, Federal grants and transfers from other State Funds.</a:t>
          </a:r>
          <a:endParaRPr lang="en-US" sz="900" i="1" u="sng" baseline="0">
            <a:latin typeface="Arial" pitchFamily="34" charset="0"/>
          </a:endParaRPr>
        </a:p>
      </xdr:txBody>
    </xdr:sp>
    <xdr:clientData/>
  </xdr:twoCellAnchor>
  <xdr:twoCellAnchor>
    <xdr:from>
      <xdr:col>10</xdr:col>
      <xdr:colOff>9526</xdr:colOff>
      <xdr:row>20</xdr:row>
      <xdr:rowOff>9525</xdr:rowOff>
    </xdr:from>
    <xdr:to>
      <xdr:col>17</xdr:col>
      <xdr:colOff>573406</xdr:colOff>
      <xdr:row>26</xdr:row>
      <xdr:rowOff>0</xdr:rowOff>
    </xdr:to>
    <xdr:sp macro="" textlink="">
      <xdr:nvSpPr>
        <xdr:cNvPr id="9" name="TextBox 8">
          <a:extLst>
            <a:ext uri="{FF2B5EF4-FFF2-40B4-BE49-F238E27FC236}">
              <a16:creationId xmlns:a16="http://schemas.microsoft.com/office/drawing/2014/main" id="{00000000-0008-0000-0D00-000009000000}"/>
            </a:ext>
          </a:extLst>
        </xdr:cNvPr>
        <xdr:cNvSpPr txBox="1"/>
      </xdr:nvSpPr>
      <xdr:spPr>
        <a:xfrm>
          <a:off x="4895851" y="3276600"/>
          <a:ext cx="4297680" cy="9620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ctr" anchorCtr="0"/>
        <a:lstStyle/>
        <a:p>
          <a:pPr algn="just"/>
          <a:r>
            <a:rPr lang="en-US" sz="900" i="1" u="sng" baseline="0">
              <a:latin typeface="Arial" pitchFamily="34" charset="0"/>
            </a:rPr>
            <a:t>Enterprise</a:t>
          </a:r>
          <a:r>
            <a:rPr lang="en-US" sz="900" i="0" u="none" baseline="0">
              <a:latin typeface="Arial" pitchFamily="34" charset="0"/>
            </a:rPr>
            <a:t> - to account for activities for which a fee is charged to users for goods or services.  Enterprise Funds include services provided where either the costs are intended to be recovered primarily through charges to users outside of the State entity, or where the potential exists for significant financing through user charges, even if the legislative intent is not to self-finance the service and instead subsidize it from general governmental resources.</a:t>
          </a:r>
          <a:endParaRPr lang="en-US" sz="900" i="1" u="sng" baseline="0">
            <a:latin typeface="Arial" pitchFamily="34" charset="0"/>
          </a:endParaRPr>
        </a:p>
      </xdr:txBody>
    </xdr:sp>
    <xdr:clientData/>
  </xdr:twoCellAnchor>
  <xdr:twoCellAnchor>
    <xdr:from>
      <xdr:col>10</xdr:col>
      <xdr:colOff>19049</xdr:colOff>
      <xdr:row>26</xdr:row>
      <xdr:rowOff>137161</xdr:rowOff>
    </xdr:from>
    <xdr:to>
      <xdr:col>18</xdr:col>
      <xdr:colOff>3809</xdr:colOff>
      <xdr:row>31</xdr:row>
      <xdr:rowOff>7621</xdr:rowOff>
    </xdr:to>
    <xdr:sp macro="" textlink="">
      <xdr:nvSpPr>
        <xdr:cNvPr id="10" name="TextBox 9">
          <a:extLst>
            <a:ext uri="{FF2B5EF4-FFF2-40B4-BE49-F238E27FC236}">
              <a16:creationId xmlns:a16="http://schemas.microsoft.com/office/drawing/2014/main" id="{00000000-0008-0000-0D00-00000A000000}"/>
            </a:ext>
          </a:extLst>
        </xdr:cNvPr>
        <xdr:cNvSpPr txBox="1"/>
      </xdr:nvSpPr>
      <xdr:spPr>
        <a:xfrm>
          <a:off x="4773929" y="4503421"/>
          <a:ext cx="4191000" cy="685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ctr" anchorCtr="0"/>
        <a:lstStyle/>
        <a:p>
          <a:pPr algn="just"/>
          <a:r>
            <a:rPr lang="en-US" sz="900" i="1" u="sng" baseline="0">
              <a:latin typeface="Arial" pitchFamily="34" charset="0"/>
            </a:rPr>
            <a:t>Internal Service</a:t>
          </a:r>
          <a:r>
            <a:rPr lang="en-US" sz="900" i="0" u="none" baseline="0">
              <a:latin typeface="Arial" pitchFamily="34" charset="0"/>
            </a:rPr>
            <a:t> - to account for any activity that provides goods or services to other funds, other State departments or agencies of the primary government on a cost-reimbursement basis.  Internal Service Funds should be used only if the reporting government is the predominant participant in the activity. </a:t>
          </a:r>
          <a:endParaRPr lang="en-US" sz="900" i="1" u="sng" baseline="0">
            <a:latin typeface="Arial" pitchFamily="34" charset="0"/>
          </a:endParaRPr>
        </a:p>
      </xdr:txBody>
    </xdr:sp>
    <xdr:clientData/>
  </xdr:twoCellAnchor>
  <xdr:twoCellAnchor>
    <xdr:from>
      <xdr:col>10</xdr:col>
      <xdr:colOff>0</xdr:colOff>
      <xdr:row>39</xdr:row>
      <xdr:rowOff>123825</xdr:rowOff>
    </xdr:from>
    <xdr:to>
      <xdr:col>17</xdr:col>
      <xdr:colOff>541655</xdr:colOff>
      <xdr:row>42</xdr:row>
      <xdr:rowOff>114300</xdr:rowOff>
    </xdr:to>
    <xdr:sp macro="" textlink="">
      <xdr:nvSpPr>
        <xdr:cNvPr id="11" name="TextBox 10">
          <a:extLst>
            <a:ext uri="{FF2B5EF4-FFF2-40B4-BE49-F238E27FC236}">
              <a16:creationId xmlns:a16="http://schemas.microsoft.com/office/drawing/2014/main" id="{00000000-0008-0000-0D00-00000B000000}"/>
            </a:ext>
          </a:extLst>
        </xdr:cNvPr>
        <xdr:cNvSpPr txBox="1"/>
      </xdr:nvSpPr>
      <xdr:spPr>
        <a:xfrm>
          <a:off x="4638675" y="6229350"/>
          <a:ext cx="4075430" cy="4381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ctr" anchorCtr="0"/>
        <a:lstStyle/>
        <a:p>
          <a:pPr algn="just"/>
          <a:r>
            <a:rPr lang="en-US" sz="900" i="1" u="sng" baseline="0">
              <a:latin typeface="Arial" pitchFamily="34" charset="0"/>
            </a:rPr>
            <a:t>Private Purpose Trust</a:t>
          </a:r>
          <a:r>
            <a:rPr lang="en-US" sz="900" i="0" u="none" baseline="0">
              <a:latin typeface="Arial" pitchFamily="34" charset="0"/>
            </a:rPr>
            <a:t> - to account for all other trust arrangements where the principal and income benefits individuals, private organizations or other governments.</a:t>
          </a:r>
          <a:endParaRPr lang="en-US" sz="900" i="1" u="sng" baseline="0">
            <a:latin typeface="Arial" pitchFamily="34" charset="0"/>
          </a:endParaRPr>
        </a:p>
      </xdr:txBody>
    </xdr:sp>
    <xdr:clientData/>
  </xdr:twoCellAnchor>
  <xdr:twoCellAnchor>
    <xdr:from>
      <xdr:col>9</xdr:col>
      <xdr:colOff>368300</xdr:colOff>
      <xdr:row>33</xdr:row>
      <xdr:rowOff>12065</xdr:rowOff>
    </xdr:from>
    <xdr:to>
      <xdr:col>17</xdr:col>
      <xdr:colOff>554355</xdr:colOff>
      <xdr:row>39</xdr:row>
      <xdr:rowOff>44450</xdr:rowOff>
    </xdr:to>
    <xdr:sp macro="" textlink="">
      <xdr:nvSpPr>
        <xdr:cNvPr id="12" name="TextBox 11">
          <a:extLst>
            <a:ext uri="{FF2B5EF4-FFF2-40B4-BE49-F238E27FC236}">
              <a16:creationId xmlns:a16="http://schemas.microsoft.com/office/drawing/2014/main" id="{00000000-0008-0000-0D00-00000C000000}"/>
            </a:ext>
          </a:extLst>
        </xdr:cNvPr>
        <xdr:cNvSpPr txBox="1"/>
      </xdr:nvSpPr>
      <xdr:spPr>
        <a:xfrm>
          <a:off x="4635500" y="5241290"/>
          <a:ext cx="4091305" cy="90868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ctr" anchorCtr="0"/>
        <a:lstStyle/>
        <a:p>
          <a:pPr algn="just"/>
          <a:r>
            <a:rPr lang="en-US" sz="900" i="1" u="sng" baseline="0">
              <a:latin typeface="Arial" pitchFamily="34" charset="0"/>
            </a:rPr>
            <a:t>Trust</a:t>
          </a:r>
          <a:r>
            <a:rPr lang="en-US" sz="900" i="0" u="none" baseline="0">
              <a:latin typeface="Arial" pitchFamily="34" charset="0"/>
            </a:rPr>
            <a:t> - to account for the cash basis results of operations for the administrative portion of the State's Common Retirement Fund and to fund the future costs of the Retiree Health Benefit Fund.  The results do not reflect investment activity, balances or other assets available to the Common Retirement Fund.  In addition, pension contributions and payments to retirees are excluded, since these payments are not required to be appropriated.</a:t>
          </a:r>
          <a:endParaRPr lang="en-US" sz="900" i="1" u="sng" baseline="0">
            <a:latin typeface="Arial" pitchFamily="34" charset="0"/>
          </a:endParaRPr>
        </a:p>
      </xdr:txBody>
    </xdr:sp>
    <xdr:clientData/>
  </xdr:twoCellAnchor>
  <xdr:twoCellAnchor>
    <xdr:from>
      <xdr:col>9</xdr:col>
      <xdr:colOff>388620</xdr:colOff>
      <xdr:row>43</xdr:row>
      <xdr:rowOff>106680</xdr:rowOff>
    </xdr:from>
    <xdr:to>
      <xdr:col>17</xdr:col>
      <xdr:colOff>581025</xdr:colOff>
      <xdr:row>46</xdr:row>
      <xdr:rowOff>131445</xdr:rowOff>
    </xdr:to>
    <xdr:sp macro="" textlink="">
      <xdr:nvSpPr>
        <xdr:cNvPr id="13" name="TextBox 12">
          <a:extLst>
            <a:ext uri="{FF2B5EF4-FFF2-40B4-BE49-F238E27FC236}">
              <a16:creationId xmlns:a16="http://schemas.microsoft.com/office/drawing/2014/main" id="{00000000-0008-0000-0D00-00000D000000}"/>
            </a:ext>
          </a:extLst>
        </xdr:cNvPr>
        <xdr:cNvSpPr txBox="1"/>
      </xdr:nvSpPr>
      <xdr:spPr>
        <a:xfrm>
          <a:off x="4827270" y="6974205"/>
          <a:ext cx="4250055" cy="48196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ctr" anchorCtr="0"/>
        <a:lstStyle/>
        <a:p>
          <a:pPr algn="just"/>
          <a:r>
            <a:rPr lang="en-US" sz="900" i="1" u="sng">
              <a:latin typeface="Arial" pitchFamily="34" charset="0"/>
              <a:cs typeface="Arial" pitchFamily="34" charset="0"/>
            </a:rPr>
            <a:t>Agency</a:t>
          </a:r>
          <a:r>
            <a:rPr lang="en-US" sz="900" i="0" u="none">
              <a:latin typeface="Arial" pitchFamily="34" charset="0"/>
              <a:cs typeface="Arial" pitchFamily="34" charset="0"/>
            </a:rPr>
            <a:t> - to account for funds held by the State in a purely</a:t>
          </a:r>
          <a:r>
            <a:rPr lang="en-US" sz="900" i="0" u="none" baseline="0">
              <a:latin typeface="Arial" pitchFamily="34" charset="0"/>
              <a:cs typeface="Arial" pitchFamily="34" charset="0"/>
            </a:rPr>
            <a:t> custodial capacity.  Cash is held temporarily until disbursements are made to individuals, private organizations or other governmental units.</a:t>
          </a:r>
          <a:endParaRPr lang="en-US" sz="900" i="1" u="sng">
            <a:latin typeface="Arial" pitchFamily="34" charset="0"/>
            <a:cs typeface="Arial" pitchFamily="34" charset="0"/>
          </a:endParaRPr>
        </a:p>
      </xdr:txBody>
    </xdr:sp>
    <xdr:clientData/>
  </xdr:twoCellAnchor>
  <xdr:twoCellAnchor>
    <xdr:from>
      <xdr:col>20</xdr:col>
      <xdr:colOff>9525</xdr:colOff>
      <xdr:row>5</xdr:row>
      <xdr:rowOff>9525</xdr:rowOff>
    </xdr:from>
    <xdr:to>
      <xdr:col>27</xdr:col>
      <xdr:colOff>525780</xdr:colOff>
      <xdr:row>7</xdr:row>
      <xdr:rowOff>0</xdr:rowOff>
    </xdr:to>
    <xdr:sp macro="" textlink="">
      <xdr:nvSpPr>
        <xdr:cNvPr id="14" name="TextBox 13">
          <a:extLst>
            <a:ext uri="{FF2B5EF4-FFF2-40B4-BE49-F238E27FC236}">
              <a16:creationId xmlns:a16="http://schemas.microsoft.com/office/drawing/2014/main" id="{00000000-0008-0000-0D00-00000E000000}"/>
            </a:ext>
          </a:extLst>
        </xdr:cNvPr>
        <xdr:cNvSpPr txBox="1"/>
      </xdr:nvSpPr>
      <xdr:spPr>
        <a:xfrm>
          <a:off x="9582150" y="847725"/>
          <a:ext cx="429768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ctr" anchorCtr="0"/>
        <a:lstStyle/>
        <a:p>
          <a:pPr algn="just"/>
          <a:r>
            <a:rPr lang="en-US" sz="900">
              <a:latin typeface="Arial" pitchFamily="34" charset="0"/>
              <a:cs typeface="Arial" pitchFamily="34" charset="0"/>
            </a:rPr>
            <a:t>The</a:t>
          </a:r>
          <a:r>
            <a:rPr lang="en-US" sz="900" baseline="0">
              <a:latin typeface="Arial" pitchFamily="34" charset="0"/>
              <a:cs typeface="Arial" pitchFamily="34" charset="0"/>
            </a:rPr>
            <a:t> State's Cash report includes payments made pursuant to an appropriation, as well as non-appropriated payments from funds held in a fiduciary capacity.</a:t>
          </a:r>
        </a:p>
        <a:p>
          <a:pPr algn="just"/>
          <a:endParaRPr lang="en-US" sz="900">
            <a:latin typeface="Arial" pitchFamily="34" charset="0"/>
            <a:cs typeface="Arial" pitchFamily="34" charset="0"/>
          </a:endParaRPr>
        </a:p>
      </xdr:txBody>
    </xdr:sp>
    <xdr:clientData/>
  </xdr:twoCellAnchor>
  <xdr:twoCellAnchor>
    <xdr:from>
      <xdr:col>20</xdr:col>
      <xdr:colOff>0</xdr:colOff>
      <xdr:row>8</xdr:row>
      <xdr:rowOff>9526</xdr:rowOff>
    </xdr:from>
    <xdr:to>
      <xdr:col>27</xdr:col>
      <xdr:colOff>516255</xdr:colOff>
      <xdr:row>12</xdr:row>
      <xdr:rowOff>9526</xdr:rowOff>
    </xdr:to>
    <xdr:sp macro="" textlink="">
      <xdr:nvSpPr>
        <xdr:cNvPr id="15" name="TextBox 14">
          <a:extLst>
            <a:ext uri="{FF2B5EF4-FFF2-40B4-BE49-F238E27FC236}">
              <a16:creationId xmlns:a16="http://schemas.microsoft.com/office/drawing/2014/main" id="{00000000-0008-0000-0D00-00000F000000}"/>
            </a:ext>
          </a:extLst>
        </xdr:cNvPr>
        <xdr:cNvSpPr txBox="1"/>
      </xdr:nvSpPr>
      <xdr:spPr>
        <a:xfrm>
          <a:off x="9572625" y="1333501"/>
          <a:ext cx="4297680" cy="64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ctr" anchorCtr="0"/>
        <a:lstStyle/>
        <a:p>
          <a:pPr algn="just"/>
          <a:r>
            <a:rPr lang="en-US" sz="900" i="1" u="sng">
              <a:latin typeface="Arial" pitchFamily="34" charset="0"/>
              <a:cs typeface="Arial" pitchFamily="34" charset="0"/>
            </a:rPr>
            <a:t>Local Assistance Grants</a:t>
          </a:r>
          <a:r>
            <a:rPr lang="en-US" sz="900" i="0" u="none" baseline="0">
              <a:latin typeface="Arial" pitchFamily="34" charset="0"/>
              <a:cs typeface="Arial" pitchFamily="34" charset="0"/>
            </a:rPr>
            <a:t> - this category includes payments to counties, cities, towns, villages, school districts, private schools and other local entities as well as certain financial assistance to, or on behalf of, individuals and nonprofit organizations.  Schedule 7 contains further information relating to local assistance disbursements by program.</a:t>
          </a:r>
        </a:p>
      </xdr:txBody>
    </xdr:sp>
    <xdr:clientData/>
  </xdr:twoCellAnchor>
  <xdr:twoCellAnchor>
    <xdr:from>
      <xdr:col>20</xdr:col>
      <xdr:colOff>3174</xdr:colOff>
      <xdr:row>13</xdr:row>
      <xdr:rowOff>0</xdr:rowOff>
    </xdr:from>
    <xdr:to>
      <xdr:col>27</xdr:col>
      <xdr:colOff>519429</xdr:colOff>
      <xdr:row>16</xdr:row>
      <xdr:rowOff>142875</xdr:rowOff>
    </xdr:to>
    <xdr:sp macro="" textlink="">
      <xdr:nvSpPr>
        <xdr:cNvPr id="16" name="TextBox 15">
          <a:extLst>
            <a:ext uri="{FF2B5EF4-FFF2-40B4-BE49-F238E27FC236}">
              <a16:creationId xmlns:a16="http://schemas.microsoft.com/office/drawing/2014/main" id="{00000000-0008-0000-0D00-000010000000}"/>
            </a:ext>
          </a:extLst>
        </xdr:cNvPr>
        <xdr:cNvSpPr txBox="1"/>
      </xdr:nvSpPr>
      <xdr:spPr>
        <a:xfrm>
          <a:off x="9575799" y="2133600"/>
          <a:ext cx="4297680" cy="628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ctr" anchorCtr="0"/>
        <a:lstStyle/>
        <a:p>
          <a:pPr algn="just"/>
          <a:r>
            <a:rPr lang="en-US" sz="900" i="1" u="sng">
              <a:latin typeface="Arial" pitchFamily="34" charset="0"/>
              <a:cs typeface="Arial" pitchFamily="34" charset="0"/>
            </a:rPr>
            <a:t>Departmental Operations</a:t>
          </a:r>
          <a:r>
            <a:rPr lang="en-US" sz="900" i="0" u="none">
              <a:latin typeface="Arial" pitchFamily="34" charset="0"/>
              <a:cs typeface="Arial" pitchFamily="34" charset="0"/>
            </a:rPr>
            <a:t> - this category includes the payment of salaries and compensation for State</a:t>
          </a:r>
          <a:r>
            <a:rPr lang="en-US" sz="900" i="0" u="none" baseline="0">
              <a:latin typeface="Arial" pitchFamily="34" charset="0"/>
              <a:cs typeface="Arial" pitchFamily="34" charset="0"/>
            </a:rPr>
            <a:t> employees, miscellaneous contractual payments, supplies and materials, travel, rentals and repairs, utilities, postage and shipping, printing, telephone, and other miscellaneous operating costs of State departments and agencies.</a:t>
          </a:r>
          <a:endParaRPr lang="en-US" sz="900" i="1" u="sng">
            <a:latin typeface="Arial" pitchFamily="34" charset="0"/>
            <a:cs typeface="Arial" pitchFamily="34" charset="0"/>
          </a:endParaRPr>
        </a:p>
      </xdr:txBody>
    </xdr:sp>
    <xdr:clientData/>
  </xdr:twoCellAnchor>
  <xdr:twoCellAnchor>
    <xdr:from>
      <xdr:col>20</xdr:col>
      <xdr:colOff>0</xdr:colOff>
      <xdr:row>18</xdr:row>
      <xdr:rowOff>9526</xdr:rowOff>
    </xdr:from>
    <xdr:to>
      <xdr:col>27</xdr:col>
      <xdr:colOff>514350</xdr:colOff>
      <xdr:row>26</xdr:row>
      <xdr:rowOff>142876</xdr:rowOff>
    </xdr:to>
    <xdr:sp macro="" textlink="">
      <xdr:nvSpPr>
        <xdr:cNvPr id="17" name="TextBox 16">
          <a:extLst>
            <a:ext uri="{FF2B5EF4-FFF2-40B4-BE49-F238E27FC236}">
              <a16:creationId xmlns:a16="http://schemas.microsoft.com/office/drawing/2014/main" id="{00000000-0008-0000-0D00-000011000000}"/>
            </a:ext>
          </a:extLst>
        </xdr:cNvPr>
        <xdr:cNvSpPr txBox="1"/>
      </xdr:nvSpPr>
      <xdr:spPr>
        <a:xfrm>
          <a:off x="9572625" y="2952751"/>
          <a:ext cx="4295775" cy="1428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ctr" anchorCtr="0"/>
        <a:lstStyle/>
        <a:p>
          <a:pPr algn="just"/>
          <a:r>
            <a:rPr lang="en-US" sz="900" i="1" u="sng">
              <a:latin typeface="Arial" pitchFamily="34" charset="0"/>
              <a:cs typeface="Arial" pitchFamily="34" charset="0"/>
            </a:rPr>
            <a:t>General State Charges</a:t>
          </a:r>
          <a:r>
            <a:rPr lang="en-US" sz="900" i="0" u="none">
              <a:latin typeface="Arial" pitchFamily="34" charset="0"/>
              <a:cs typeface="Arial" pitchFamily="34" charset="0"/>
            </a:rPr>
            <a:t> - this category includes costs mandated either by statute, collective bargaining agreements</a:t>
          </a:r>
          <a:r>
            <a:rPr lang="en-US" sz="900" i="0" u="none" baseline="0">
              <a:latin typeface="Arial" pitchFamily="34" charset="0"/>
              <a:cs typeface="Arial" pitchFamily="34" charset="0"/>
            </a:rPr>
            <a:t> or court order.  Charges in this category include contributions to pension systems, the employer's share of social security contributions, employer contributions toward the cost of medical and dental insurance, workers' compensation and unemployment insurance, and contributions to union employee benefit funds which provide vision care and other services.  Also included are fixed costs for State payments in lieu of taxes, as well as payments for local assessments on State-owned land, judgments against the State pursuant to the Court of Claims Act, defense(s) by private counsel or alternately, payments on behalf of State officers and employees in civil judicial proceedings.</a:t>
          </a:r>
          <a:endParaRPr lang="en-US" sz="900" i="1" u="sng">
            <a:latin typeface="Arial" pitchFamily="34" charset="0"/>
            <a:cs typeface="Arial" pitchFamily="34" charset="0"/>
          </a:endParaRPr>
        </a:p>
      </xdr:txBody>
    </xdr:sp>
    <xdr:clientData/>
  </xdr:twoCellAnchor>
  <xdr:twoCellAnchor>
    <xdr:from>
      <xdr:col>20</xdr:col>
      <xdr:colOff>9525</xdr:colOff>
      <xdr:row>27</xdr:row>
      <xdr:rowOff>142876</xdr:rowOff>
    </xdr:from>
    <xdr:to>
      <xdr:col>27</xdr:col>
      <xdr:colOff>523875</xdr:colOff>
      <xdr:row>34</xdr:row>
      <xdr:rowOff>123826</xdr:rowOff>
    </xdr:to>
    <xdr:sp macro="" textlink="">
      <xdr:nvSpPr>
        <xdr:cNvPr id="18" name="TextBox 17">
          <a:extLst>
            <a:ext uri="{FF2B5EF4-FFF2-40B4-BE49-F238E27FC236}">
              <a16:creationId xmlns:a16="http://schemas.microsoft.com/office/drawing/2014/main" id="{00000000-0008-0000-0D00-000012000000}"/>
            </a:ext>
          </a:extLst>
        </xdr:cNvPr>
        <xdr:cNvSpPr txBox="1"/>
      </xdr:nvSpPr>
      <xdr:spPr>
        <a:xfrm>
          <a:off x="9582150" y="4543426"/>
          <a:ext cx="4295775" cy="1104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ctr" anchorCtr="0"/>
        <a:lstStyle/>
        <a:p>
          <a:pPr algn="just"/>
          <a:r>
            <a:rPr lang="en-US" sz="900" i="1" u="sng">
              <a:latin typeface="Arial" pitchFamily="34" charset="0"/>
              <a:cs typeface="Arial" pitchFamily="34" charset="0"/>
            </a:rPr>
            <a:t>Debt Service</a:t>
          </a:r>
          <a:r>
            <a:rPr lang="en-US" sz="900" i="0" u="none">
              <a:latin typeface="Arial" pitchFamily="34" charset="0"/>
              <a:cs typeface="Arial" pitchFamily="34" charset="0"/>
            </a:rPr>
            <a:t> - this category includes debt service on long-term</a:t>
          </a:r>
          <a:r>
            <a:rPr lang="en-US" sz="900" i="0" u="none" baseline="0">
              <a:latin typeface="Arial" pitchFamily="34" charset="0"/>
              <a:cs typeface="Arial" pitchFamily="34" charset="0"/>
            </a:rPr>
            <a:t> debt and payments on certain other financing arrangements accounted for in Debt Service Funds (see Schedules 14 and 18).  Under other financing arrangements, public authorities and certain municipalities have issued debt to finance the acquisition, construction or rehabilitation of State facilities or equipment and expect to receive rental or contractual payments from the State in an amount equal to the debt issued by the authority or municipality.</a:t>
          </a:r>
          <a:endParaRPr lang="en-US" sz="900" i="1" u="sng">
            <a:latin typeface="Arial" pitchFamily="34" charset="0"/>
            <a:cs typeface="Arial" pitchFamily="34" charset="0"/>
          </a:endParaRPr>
        </a:p>
      </xdr:txBody>
    </xdr:sp>
    <xdr:clientData/>
  </xdr:twoCellAnchor>
  <xdr:twoCellAnchor>
    <xdr:from>
      <xdr:col>20</xdr:col>
      <xdr:colOff>9525</xdr:colOff>
      <xdr:row>36</xdr:row>
      <xdr:rowOff>0</xdr:rowOff>
    </xdr:from>
    <xdr:to>
      <xdr:col>27</xdr:col>
      <xdr:colOff>523875</xdr:colOff>
      <xdr:row>47</xdr:row>
      <xdr:rowOff>0</xdr:rowOff>
    </xdr:to>
    <xdr:sp macro="" textlink="">
      <xdr:nvSpPr>
        <xdr:cNvPr id="19" name="TextBox 18">
          <a:extLst>
            <a:ext uri="{FF2B5EF4-FFF2-40B4-BE49-F238E27FC236}">
              <a16:creationId xmlns:a16="http://schemas.microsoft.com/office/drawing/2014/main" id="{00000000-0008-0000-0D00-000013000000}"/>
            </a:ext>
          </a:extLst>
        </xdr:cNvPr>
        <xdr:cNvSpPr txBox="1"/>
      </xdr:nvSpPr>
      <xdr:spPr>
        <a:xfrm>
          <a:off x="9582150" y="5829300"/>
          <a:ext cx="4295775" cy="1676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ctr" anchorCtr="0"/>
        <a:lstStyle/>
        <a:p>
          <a:pPr algn="just"/>
          <a:r>
            <a:rPr lang="en-US" sz="900" b="0" i="1" u="sng">
              <a:latin typeface="Arial" pitchFamily="34" charset="0"/>
              <a:cs typeface="Arial" pitchFamily="34" charset="0"/>
            </a:rPr>
            <a:t>Capital Projects</a:t>
          </a:r>
          <a:r>
            <a:rPr lang="en-US" sz="900" b="0" i="0" u="none" baseline="0">
              <a:latin typeface="Arial" pitchFamily="34" charset="0"/>
              <a:cs typeface="Arial" pitchFamily="34" charset="0"/>
            </a:rPr>
            <a:t> - this category includes payments made for the acquisition or construction of the State's capital facilities.  Included in this category are planning, land acquisition, design, construction, engineering services, and equipment costs attributable to highways, parkways, rail preservation, outdoor recreation, and environmental conservation projects, as well as payments to local government units and public authorities to help finance highways, parkways, bridges, mass transportation, aviation, economic development, port development, community colleges, community and State mental hygiene buildings, outdoor recreational parks, correctional and State-assisted housing and environmental quality projects.  Advances are made for capital construction cost reimbursable by public benefit corporations, the Federal or local governments, or from the proceeds of State bonds and note sales.</a:t>
          </a:r>
          <a:endParaRPr lang="en-US" sz="900" b="0" i="1" u="sng">
            <a:latin typeface="Arial" pitchFamily="34" charset="0"/>
            <a:cs typeface="Arial" pitchFamily="34" charset="0"/>
          </a:endParaRPr>
        </a:p>
      </xdr:txBody>
    </xdr:sp>
    <xdr:clientData/>
  </xdr:twoCellAnchor>
  <xdr:twoCellAnchor>
    <xdr:from>
      <xdr:col>29</xdr:col>
      <xdr:colOff>9525</xdr:colOff>
      <xdr:row>5</xdr:row>
      <xdr:rowOff>0</xdr:rowOff>
    </xdr:from>
    <xdr:to>
      <xdr:col>36</xdr:col>
      <xdr:colOff>573405</xdr:colOff>
      <xdr:row>7</xdr:row>
      <xdr:rowOff>0</xdr:rowOff>
    </xdr:to>
    <xdr:sp macro="" textlink="">
      <xdr:nvSpPr>
        <xdr:cNvPr id="20" name="TextBox 19">
          <a:extLst>
            <a:ext uri="{FF2B5EF4-FFF2-40B4-BE49-F238E27FC236}">
              <a16:creationId xmlns:a16="http://schemas.microsoft.com/office/drawing/2014/main" id="{00000000-0008-0000-0D00-000014000000}"/>
            </a:ext>
          </a:extLst>
        </xdr:cNvPr>
        <xdr:cNvSpPr txBox="1"/>
      </xdr:nvSpPr>
      <xdr:spPr>
        <a:xfrm>
          <a:off x="14287500" y="838200"/>
          <a:ext cx="4297680"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ctr" anchorCtr="0"/>
        <a:lstStyle/>
        <a:p>
          <a:pPr algn="just"/>
          <a:r>
            <a:rPr lang="en-US" sz="900" i="1" u="sng">
              <a:latin typeface="Arial" pitchFamily="34" charset="0"/>
              <a:cs typeface="Arial" pitchFamily="34" charset="0"/>
            </a:rPr>
            <a:t>Bond</a:t>
          </a:r>
          <a:r>
            <a:rPr lang="en-US" sz="900" i="1" u="sng" baseline="0">
              <a:latin typeface="Arial" pitchFamily="34" charset="0"/>
              <a:cs typeface="Arial" pitchFamily="34" charset="0"/>
            </a:rPr>
            <a:t> Proceeds</a:t>
          </a:r>
          <a:r>
            <a:rPr lang="en-US" sz="900" i="0" u="none" baseline="0">
              <a:latin typeface="Arial" pitchFamily="34" charset="0"/>
              <a:cs typeface="Arial" pitchFamily="34" charset="0"/>
            </a:rPr>
            <a:t> - this category includes proceeds from the sale of general obligation bonds.  Schedule 14 provides an analysis of State debt activity during the fiscal year.</a:t>
          </a:r>
          <a:endParaRPr lang="en-US" sz="900" i="1" u="sng">
            <a:latin typeface="Arial" pitchFamily="34" charset="0"/>
            <a:cs typeface="Arial" pitchFamily="34" charset="0"/>
          </a:endParaRPr>
        </a:p>
      </xdr:txBody>
    </xdr:sp>
    <xdr:clientData/>
  </xdr:twoCellAnchor>
  <xdr:twoCellAnchor>
    <xdr:from>
      <xdr:col>29</xdr:col>
      <xdr:colOff>9524</xdr:colOff>
      <xdr:row>9</xdr:row>
      <xdr:rowOff>9525</xdr:rowOff>
    </xdr:from>
    <xdr:to>
      <xdr:col>36</xdr:col>
      <xdr:colOff>573404</xdr:colOff>
      <xdr:row>10</xdr:row>
      <xdr:rowOff>142875</xdr:rowOff>
    </xdr:to>
    <xdr:sp macro="" textlink="">
      <xdr:nvSpPr>
        <xdr:cNvPr id="21" name="TextBox 20">
          <a:extLst>
            <a:ext uri="{FF2B5EF4-FFF2-40B4-BE49-F238E27FC236}">
              <a16:creationId xmlns:a16="http://schemas.microsoft.com/office/drawing/2014/main" id="{00000000-0008-0000-0D00-000015000000}"/>
            </a:ext>
          </a:extLst>
        </xdr:cNvPr>
        <xdr:cNvSpPr txBox="1"/>
      </xdr:nvSpPr>
      <xdr:spPr>
        <a:xfrm>
          <a:off x="14287499" y="1495425"/>
          <a:ext cx="4297680" cy="29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ctr" anchorCtr="0"/>
        <a:lstStyle/>
        <a:p>
          <a:pPr algn="just"/>
          <a:r>
            <a:rPr lang="en-US" sz="900" i="1" u="sng">
              <a:latin typeface="Arial" pitchFamily="34" charset="0"/>
              <a:cs typeface="Arial" pitchFamily="34" charset="0"/>
            </a:rPr>
            <a:t>Operating Transfers</a:t>
          </a:r>
          <a:r>
            <a:rPr lang="en-US" sz="900" i="0" u="none">
              <a:latin typeface="Arial" pitchFamily="34" charset="0"/>
              <a:cs typeface="Arial" pitchFamily="34" charset="0"/>
            </a:rPr>
            <a:t> - constitutes</a:t>
          </a:r>
          <a:r>
            <a:rPr lang="en-US" sz="900" i="0" u="none" baseline="0">
              <a:latin typeface="Arial" pitchFamily="34" charset="0"/>
              <a:cs typeface="Arial" pitchFamily="34" charset="0"/>
            </a:rPr>
            <a:t> legally authorized transfers from a fund receiving revenues to a fund through which disbursements will ultimately be made.</a:t>
          </a:r>
          <a:endParaRPr lang="en-US" sz="900" i="1" u="sng">
            <a:latin typeface="Arial" pitchFamily="34" charset="0"/>
            <a:cs typeface="Arial" pitchFamily="34" charset="0"/>
          </a:endParaRPr>
        </a:p>
      </xdr:txBody>
    </xdr:sp>
    <xdr:clientData/>
  </xdr:twoCellAnchor>
  <xdr:twoCellAnchor>
    <xdr:from>
      <xdr:col>29</xdr:col>
      <xdr:colOff>9525</xdr:colOff>
      <xdr:row>11</xdr:row>
      <xdr:rowOff>142875</xdr:rowOff>
    </xdr:from>
    <xdr:to>
      <xdr:col>37</xdr:col>
      <xdr:colOff>0</xdr:colOff>
      <xdr:row>14</xdr:row>
      <xdr:rowOff>0</xdr:rowOff>
    </xdr:to>
    <xdr:sp macro="" textlink="">
      <xdr:nvSpPr>
        <xdr:cNvPr id="22" name="TextBox 21">
          <a:extLst>
            <a:ext uri="{FF2B5EF4-FFF2-40B4-BE49-F238E27FC236}">
              <a16:creationId xmlns:a16="http://schemas.microsoft.com/office/drawing/2014/main" id="{00000000-0008-0000-0D00-000016000000}"/>
            </a:ext>
          </a:extLst>
        </xdr:cNvPr>
        <xdr:cNvSpPr txBox="1"/>
      </xdr:nvSpPr>
      <xdr:spPr>
        <a:xfrm>
          <a:off x="14287500" y="1952625"/>
          <a:ext cx="4314825" cy="34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ctr" anchorCtr="0"/>
        <a:lstStyle/>
        <a:p>
          <a:pPr algn="just"/>
          <a:r>
            <a:rPr lang="en-US" sz="900" b="1" i="0" u="none">
              <a:latin typeface="Arial" pitchFamily="34" charset="0"/>
              <a:cs typeface="Arial" pitchFamily="34" charset="0"/>
            </a:rPr>
            <a:t>The more significant General</a:t>
          </a:r>
          <a:r>
            <a:rPr lang="en-US" sz="900" b="1" i="0" u="none" baseline="0">
              <a:latin typeface="Arial" pitchFamily="34" charset="0"/>
              <a:cs typeface="Arial" pitchFamily="34" charset="0"/>
            </a:rPr>
            <a:t> Fund transfers include transfers to the following funds/accounts (amounts in millions):</a:t>
          </a:r>
          <a:endParaRPr lang="en-US" sz="900" b="1" i="0" u="none">
            <a:latin typeface="Arial" pitchFamily="34" charset="0"/>
            <a:cs typeface="Arial" pitchFamily="34" charset="0"/>
          </a:endParaRPr>
        </a:p>
      </xdr:txBody>
    </xdr:sp>
    <xdr:clientData/>
  </xdr:twoCellAnchor>
  <xdr:twoCellAnchor>
    <xdr:from>
      <xdr:col>39</xdr:col>
      <xdr:colOff>61752</xdr:colOff>
      <xdr:row>20</xdr:row>
      <xdr:rowOff>75812</xdr:rowOff>
    </xdr:from>
    <xdr:to>
      <xdr:col>46</xdr:col>
      <xdr:colOff>589701</xdr:colOff>
      <xdr:row>24</xdr:row>
      <xdr:rowOff>116051</xdr:rowOff>
    </xdr:to>
    <xdr:sp macro="" textlink="">
      <xdr:nvSpPr>
        <xdr:cNvPr id="23" name="TextBox 22">
          <a:extLst>
            <a:ext uri="{FF2B5EF4-FFF2-40B4-BE49-F238E27FC236}">
              <a16:creationId xmlns:a16="http://schemas.microsoft.com/office/drawing/2014/main" id="{00000000-0008-0000-0D00-000017000000}"/>
            </a:ext>
          </a:extLst>
        </xdr:cNvPr>
        <xdr:cNvSpPr txBox="1"/>
      </xdr:nvSpPr>
      <xdr:spPr>
        <a:xfrm>
          <a:off x="21862339" y="3390123"/>
          <a:ext cx="5669505" cy="6914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ctr" anchorCtr="0"/>
        <a:lstStyle/>
        <a:p>
          <a:pPr algn="just"/>
          <a:r>
            <a:rPr lang="en-US" sz="900" baseline="0">
              <a:latin typeface="Arial" pitchFamily="34" charset="0"/>
              <a:cs typeface="Arial" pitchFamily="34" charset="0"/>
            </a:rPr>
            <a:t>(*) </a:t>
          </a:r>
          <a:r>
            <a:rPr lang="en-US" sz="900" u="sng" baseline="0">
              <a:latin typeface="Arial" pitchFamily="34" charset="0"/>
              <a:cs typeface="Arial" pitchFamily="34" charset="0"/>
            </a:rPr>
            <a:t>General Fund Transfers to Other Funds</a:t>
          </a:r>
          <a:r>
            <a:rPr lang="en-US" sz="900" u="none" baseline="0">
              <a:latin typeface="Arial" pitchFamily="34" charset="0"/>
              <a:cs typeface="Arial" pitchFamily="34" charset="0"/>
            </a:rPr>
            <a:t> include transfers representing payments for patients residing in State-operated Health, Mental Hygiene and State University facilities to the Debt Service Funds ($10.1 million), the State University Income Fund ($461.3 million) and the Miscellaneous State Special Revenue Fund ($.01 million).</a:t>
          </a:r>
        </a:p>
      </xdr:txBody>
    </xdr:sp>
    <xdr:clientData/>
  </xdr:twoCellAnchor>
  <xdr:twoCellAnchor>
    <xdr:from>
      <xdr:col>48</xdr:col>
      <xdr:colOff>25983</xdr:colOff>
      <xdr:row>19</xdr:row>
      <xdr:rowOff>116631</xdr:rowOff>
    </xdr:from>
    <xdr:to>
      <xdr:col>55</xdr:col>
      <xdr:colOff>492514</xdr:colOff>
      <xdr:row>27</xdr:row>
      <xdr:rowOff>36349</xdr:rowOff>
    </xdr:to>
    <xdr:sp macro="" textlink="">
      <xdr:nvSpPr>
        <xdr:cNvPr id="24" name="TextBox 23">
          <a:extLst>
            <a:ext uri="{FF2B5EF4-FFF2-40B4-BE49-F238E27FC236}">
              <a16:creationId xmlns:a16="http://schemas.microsoft.com/office/drawing/2014/main" id="{00000000-0008-0000-0D00-000018000000}"/>
            </a:ext>
          </a:extLst>
        </xdr:cNvPr>
        <xdr:cNvSpPr txBox="1"/>
      </xdr:nvSpPr>
      <xdr:spPr>
        <a:xfrm>
          <a:off x="26987565" y="4004386"/>
          <a:ext cx="5569209" cy="9110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ctr" anchorCtr="0"/>
        <a:lstStyle/>
        <a:p>
          <a:pPr algn="just"/>
          <a:r>
            <a:rPr lang="en-US" sz="900" u="none">
              <a:solidFill>
                <a:schemeClr val="dk1"/>
              </a:solidFill>
              <a:effectLst/>
              <a:latin typeface="Arial" panose="020B0604020202020204" pitchFamily="34" charset="0"/>
              <a:ea typeface="+mn-ea"/>
              <a:cs typeface="Arial" panose="020B0604020202020204" pitchFamily="34" charset="0"/>
            </a:rPr>
            <a:t>(*)</a:t>
          </a:r>
          <a:r>
            <a:rPr lang="en-US" sz="900" u="none" baseline="0">
              <a:solidFill>
                <a:schemeClr val="dk1"/>
              </a:solidFill>
              <a:effectLst/>
              <a:latin typeface="Arial" panose="020B0604020202020204" pitchFamily="34" charset="0"/>
              <a:ea typeface="+mn-ea"/>
              <a:cs typeface="Arial" panose="020B0604020202020204" pitchFamily="34" charset="0"/>
            </a:rPr>
            <a:t> </a:t>
          </a:r>
          <a:r>
            <a:rPr lang="en-US" sz="900" u="sng">
              <a:solidFill>
                <a:schemeClr val="dk1"/>
              </a:solidFill>
              <a:effectLst/>
              <a:latin typeface="Arial" panose="020B0604020202020204" pitchFamily="34" charset="0"/>
              <a:ea typeface="+mn-ea"/>
              <a:cs typeface="Arial" panose="020B0604020202020204" pitchFamily="34" charset="0"/>
            </a:rPr>
            <a:t>Special Revenue Funds, Transfers</a:t>
          </a:r>
          <a:r>
            <a:rPr lang="en-US" sz="900" u="sng" baseline="0">
              <a:solidFill>
                <a:schemeClr val="dk1"/>
              </a:solidFill>
              <a:effectLst/>
              <a:latin typeface="Arial" panose="020B0604020202020204" pitchFamily="34" charset="0"/>
              <a:ea typeface="+mn-ea"/>
              <a:cs typeface="Arial" panose="020B0604020202020204" pitchFamily="34" charset="0"/>
            </a:rPr>
            <a:t> to Other Funds</a:t>
          </a:r>
          <a:r>
            <a:rPr lang="en-US" sz="900" baseline="0">
              <a:solidFill>
                <a:schemeClr val="dk1"/>
              </a:solidFill>
              <a:effectLst/>
              <a:latin typeface="Arial" panose="020B0604020202020204" pitchFamily="34" charset="0"/>
              <a:ea typeface="+mn-ea"/>
              <a:cs typeface="Arial" panose="020B0604020202020204" pitchFamily="34" charset="0"/>
            </a:rPr>
            <a:t> include transfers to Mental Health Services Fund and Department of Health Income Fund ($2,082.8 million) representing the federal share of Medicaid payments for patients residing in State-operated Health and Mental Hygiene facilities, SUNY Capital Projects Fund ($129.2 million), State Capital Projects Fund ($246.9 million)  and All Other Capital Projects ($163.7 million).</a:t>
          </a:r>
          <a:endParaRPr lang="en-US" sz="900">
            <a:latin typeface="Arial" pitchFamily="34" charset="0"/>
            <a:cs typeface="Arial" pitchFamily="34" charset="0"/>
          </a:endParaRPr>
        </a:p>
      </xdr:txBody>
    </xdr:sp>
    <xdr:clientData/>
  </xdr:twoCellAnchor>
  <xdr:twoCellAnchor>
    <xdr:from>
      <xdr:col>39</xdr:col>
      <xdr:colOff>47624</xdr:colOff>
      <xdr:row>30</xdr:row>
      <xdr:rowOff>80993</xdr:rowOff>
    </xdr:from>
    <xdr:to>
      <xdr:col>46</xdr:col>
      <xdr:colOff>571499</xdr:colOff>
      <xdr:row>32</xdr:row>
      <xdr:rowOff>90906</xdr:rowOff>
    </xdr:to>
    <xdr:sp macro="" textlink="">
      <xdr:nvSpPr>
        <xdr:cNvPr id="25" name="TextBox 24">
          <a:extLst>
            <a:ext uri="{FF2B5EF4-FFF2-40B4-BE49-F238E27FC236}">
              <a16:creationId xmlns:a16="http://schemas.microsoft.com/office/drawing/2014/main" id="{00000000-0008-0000-0D00-000019000000}"/>
            </a:ext>
          </a:extLst>
        </xdr:cNvPr>
        <xdr:cNvSpPr txBox="1"/>
      </xdr:nvSpPr>
      <xdr:spPr>
        <a:xfrm>
          <a:off x="21848211" y="5397498"/>
          <a:ext cx="5665431" cy="32093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ctr" anchorCtr="0"/>
        <a:lstStyle/>
        <a:p>
          <a:pPr algn="just"/>
          <a:r>
            <a:rPr lang="en-US" sz="900" b="1" u="sng" baseline="0">
              <a:latin typeface="Arial" pitchFamily="34" charset="0"/>
              <a:cs typeface="Arial" pitchFamily="34" charset="0"/>
            </a:rPr>
            <a:t>Special Revenue Funds, Transfers to Other Funds</a:t>
          </a:r>
          <a:r>
            <a:rPr lang="en-US" sz="900" b="1" baseline="0">
              <a:latin typeface="Arial" pitchFamily="34" charset="0"/>
              <a:cs typeface="Arial" pitchFamily="34" charset="0"/>
            </a:rPr>
            <a:t> include Transfers to the General Fund from the following funds/accounts (amounts in millions):</a:t>
          </a:r>
          <a:endParaRPr lang="en-US" sz="900" b="1">
            <a:latin typeface="Arial" pitchFamily="34" charset="0"/>
            <a:cs typeface="Arial" pitchFamily="34" charset="0"/>
          </a:endParaRPr>
        </a:p>
      </xdr:txBody>
    </xdr:sp>
    <xdr:clientData/>
  </xdr:twoCellAnchor>
  <xdr:twoCellAnchor>
    <xdr:from>
      <xdr:col>48</xdr:col>
      <xdr:colOff>30021</xdr:colOff>
      <xdr:row>29</xdr:row>
      <xdr:rowOff>21395</xdr:rowOff>
    </xdr:from>
    <xdr:to>
      <xdr:col>56</xdr:col>
      <xdr:colOff>20651</xdr:colOff>
      <xdr:row>31</xdr:row>
      <xdr:rowOff>27111</xdr:rowOff>
    </xdr:to>
    <xdr:sp macro="" textlink="">
      <xdr:nvSpPr>
        <xdr:cNvPr id="27" name="TextBox 26">
          <a:extLst>
            <a:ext uri="{FF2B5EF4-FFF2-40B4-BE49-F238E27FC236}">
              <a16:creationId xmlns:a16="http://schemas.microsoft.com/office/drawing/2014/main" id="{00000000-0008-0000-0D00-00001B000000}"/>
            </a:ext>
          </a:extLst>
        </xdr:cNvPr>
        <xdr:cNvSpPr txBox="1"/>
      </xdr:nvSpPr>
      <xdr:spPr>
        <a:xfrm>
          <a:off x="26991603" y="5260145"/>
          <a:ext cx="5657033" cy="31673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ctr" anchorCtr="0"/>
        <a:lstStyle/>
        <a:p>
          <a:pPr algn="just"/>
          <a:r>
            <a:rPr lang="en-US" sz="900" b="1" u="sng">
              <a:latin typeface="Arial" pitchFamily="34" charset="0"/>
              <a:cs typeface="Arial" pitchFamily="34" charset="0"/>
            </a:rPr>
            <a:t>Debt</a:t>
          </a:r>
          <a:r>
            <a:rPr lang="en-US" sz="900" b="1" u="sng" baseline="0">
              <a:latin typeface="Arial" pitchFamily="34" charset="0"/>
              <a:cs typeface="Arial" pitchFamily="34" charset="0"/>
            </a:rPr>
            <a:t> Service Funds, Transfers to Other Funds</a:t>
          </a:r>
          <a:r>
            <a:rPr lang="en-US" sz="900" b="1" u="none" baseline="0">
              <a:latin typeface="Arial" pitchFamily="34" charset="0"/>
              <a:cs typeface="Arial" pitchFamily="34" charset="0"/>
            </a:rPr>
            <a:t> include transfers to the General Fund from the following funds (amounts in millions):</a:t>
          </a:r>
          <a:endParaRPr lang="en-US" sz="900" b="1" u="sng">
            <a:latin typeface="Arial" pitchFamily="34" charset="0"/>
            <a:cs typeface="Arial" pitchFamily="34" charset="0"/>
          </a:endParaRPr>
        </a:p>
      </xdr:txBody>
    </xdr:sp>
    <xdr:clientData/>
  </xdr:twoCellAnchor>
  <xdr:twoCellAnchor>
    <xdr:from>
      <xdr:col>47</xdr:col>
      <xdr:colOff>369140</xdr:colOff>
      <xdr:row>42</xdr:row>
      <xdr:rowOff>94901</xdr:rowOff>
    </xdr:from>
    <xdr:to>
      <xdr:col>55</xdr:col>
      <xdr:colOff>541458</xdr:colOff>
      <xdr:row>48</xdr:row>
      <xdr:rowOff>35753</xdr:rowOff>
    </xdr:to>
    <xdr:sp macro="" textlink="">
      <xdr:nvSpPr>
        <xdr:cNvPr id="28" name="TextBox 27">
          <a:extLst>
            <a:ext uri="{FF2B5EF4-FFF2-40B4-BE49-F238E27FC236}">
              <a16:creationId xmlns:a16="http://schemas.microsoft.com/office/drawing/2014/main" id="{00000000-0008-0000-0D00-00001C000000}"/>
            </a:ext>
          </a:extLst>
        </xdr:cNvPr>
        <xdr:cNvSpPr txBox="1"/>
      </xdr:nvSpPr>
      <xdr:spPr>
        <a:xfrm>
          <a:off x="26961385" y="6888753"/>
          <a:ext cx="5644333" cy="8641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ctr" anchorCtr="0"/>
        <a:lstStyle/>
        <a:p>
          <a:pPr algn="just"/>
          <a:r>
            <a:rPr lang="en-US" sz="900" baseline="0">
              <a:latin typeface="Arial" pitchFamily="34" charset="0"/>
              <a:cs typeface="Arial" pitchFamily="34" charset="0"/>
            </a:rPr>
            <a:t>(*) Debt Service Funds transfers  to Special Revenue Funds representing receipts in excess of other financing arrangements that are used to finance a portion of the operating expenses for the Department of Health ($198.5 million). </a:t>
          </a:r>
          <a:endParaRPr lang="en-US" sz="900" b="1" baseline="0">
            <a:latin typeface="Arial" pitchFamily="34" charset="0"/>
            <a:cs typeface="Arial" pitchFamily="34" charset="0"/>
          </a:endParaRPr>
        </a:p>
      </xdr:txBody>
    </xdr:sp>
    <xdr:clientData/>
  </xdr:twoCellAnchor>
  <xdr:twoCellAnchor>
    <xdr:from>
      <xdr:col>58</xdr:col>
      <xdr:colOff>34666</xdr:colOff>
      <xdr:row>3</xdr:row>
      <xdr:rowOff>143458</xdr:rowOff>
    </xdr:from>
    <xdr:to>
      <xdr:col>66</xdr:col>
      <xdr:colOff>7283</xdr:colOff>
      <xdr:row>5</xdr:row>
      <xdr:rowOff>66092</xdr:rowOff>
    </xdr:to>
    <xdr:sp macro="" textlink="">
      <xdr:nvSpPr>
        <xdr:cNvPr id="29" name="TextBox 28">
          <a:extLst>
            <a:ext uri="{FF2B5EF4-FFF2-40B4-BE49-F238E27FC236}">
              <a16:creationId xmlns:a16="http://schemas.microsoft.com/office/drawing/2014/main" id="{00000000-0008-0000-0D00-00001D000000}"/>
            </a:ext>
          </a:extLst>
        </xdr:cNvPr>
        <xdr:cNvSpPr txBox="1"/>
      </xdr:nvSpPr>
      <xdr:spPr>
        <a:xfrm>
          <a:off x="33012549" y="658586"/>
          <a:ext cx="5639020" cy="29197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ctr" anchorCtr="0"/>
        <a:lstStyle/>
        <a:p>
          <a:pPr algn="just"/>
          <a:r>
            <a:rPr lang="en-US" sz="900" b="1" u="sng">
              <a:latin typeface="Arial" pitchFamily="34" charset="0"/>
              <a:cs typeface="Arial" pitchFamily="34" charset="0"/>
            </a:rPr>
            <a:t>Capital Projects</a:t>
          </a:r>
          <a:r>
            <a:rPr lang="en-US" sz="900" b="1" u="sng" baseline="0">
              <a:latin typeface="Arial" pitchFamily="34" charset="0"/>
              <a:cs typeface="Arial" pitchFamily="34" charset="0"/>
            </a:rPr>
            <a:t> Funds, Transfers to Other Funds</a:t>
          </a:r>
          <a:r>
            <a:rPr lang="en-US" sz="900" b="1" u="none" baseline="0">
              <a:latin typeface="Arial" pitchFamily="34" charset="0"/>
              <a:cs typeface="Arial" pitchFamily="34" charset="0"/>
            </a:rPr>
            <a:t> include transfers to the General Fund from the following funds (amounts in millions):</a:t>
          </a:r>
          <a:endParaRPr lang="en-US" sz="900" b="1" u="sng">
            <a:latin typeface="Arial" pitchFamily="34" charset="0"/>
            <a:cs typeface="Arial" pitchFamily="34" charset="0"/>
          </a:endParaRPr>
        </a:p>
      </xdr:txBody>
    </xdr:sp>
    <xdr:clientData/>
  </xdr:twoCellAnchor>
  <xdr:twoCellAnchor>
    <xdr:from>
      <xdr:col>58</xdr:col>
      <xdr:colOff>5961</xdr:colOff>
      <xdr:row>13</xdr:row>
      <xdr:rowOff>96805</xdr:rowOff>
    </xdr:from>
    <xdr:to>
      <xdr:col>65</xdr:col>
      <xdr:colOff>706495</xdr:colOff>
      <xdr:row>15</xdr:row>
      <xdr:rowOff>151803</xdr:rowOff>
    </xdr:to>
    <xdr:sp macro="" textlink="">
      <xdr:nvSpPr>
        <xdr:cNvPr id="30" name="TextBox 29">
          <a:extLst>
            <a:ext uri="{FF2B5EF4-FFF2-40B4-BE49-F238E27FC236}">
              <a16:creationId xmlns:a16="http://schemas.microsoft.com/office/drawing/2014/main" id="{00000000-0008-0000-0D00-00001E000000}"/>
            </a:ext>
          </a:extLst>
        </xdr:cNvPr>
        <xdr:cNvSpPr txBox="1"/>
      </xdr:nvSpPr>
      <xdr:spPr>
        <a:xfrm>
          <a:off x="32983844" y="2303106"/>
          <a:ext cx="5637983" cy="3465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ctr" anchorCtr="0"/>
        <a:lstStyle/>
        <a:p>
          <a:pPr algn="just"/>
          <a:r>
            <a:rPr lang="en-US" sz="900">
              <a:latin typeface="Arial" pitchFamily="34" charset="0"/>
              <a:cs typeface="Arial" pitchFamily="34" charset="0"/>
            </a:rPr>
            <a:t>(*)Capital Projects Funds transfers to the General Debt Service Fund -</a:t>
          </a:r>
          <a:r>
            <a:rPr lang="en-US" sz="900" baseline="0">
              <a:latin typeface="Arial" pitchFamily="34" charset="0"/>
              <a:cs typeface="Arial" pitchFamily="34" charset="0"/>
            </a:rPr>
            <a:t> Lease Purchase</a:t>
          </a:r>
          <a:r>
            <a:rPr lang="en-US" sz="900">
              <a:latin typeface="Arial" pitchFamily="34" charset="0"/>
              <a:cs typeface="Arial" pitchFamily="34" charset="0"/>
            </a:rPr>
            <a:t> ($24.6 million)</a:t>
          </a:r>
          <a:r>
            <a:rPr lang="en-US" sz="900" baseline="0">
              <a:latin typeface="Arial" pitchFamily="34" charset="0"/>
              <a:cs typeface="Arial" pitchFamily="34" charset="0"/>
            </a:rPr>
            <a:t>.</a:t>
          </a:r>
          <a:endParaRPr lang="en-US" sz="900">
            <a:latin typeface="Arial" pitchFamily="34" charset="0"/>
            <a:cs typeface="Arial" pitchFamily="34" charset="0"/>
          </a:endParaRPr>
        </a:p>
      </xdr:txBody>
    </xdr:sp>
    <xdr:clientData/>
  </xdr:twoCellAnchor>
  <xdr:twoCellAnchor>
    <xdr:from>
      <xdr:col>58</xdr:col>
      <xdr:colOff>38683</xdr:colOff>
      <xdr:row>28</xdr:row>
      <xdr:rowOff>66092</xdr:rowOff>
    </xdr:from>
    <xdr:to>
      <xdr:col>66</xdr:col>
      <xdr:colOff>35534</xdr:colOff>
      <xdr:row>32</xdr:row>
      <xdr:rowOff>16717</xdr:rowOff>
    </xdr:to>
    <xdr:sp macro="" textlink="">
      <xdr:nvSpPr>
        <xdr:cNvPr id="31" name="TextBox 30">
          <a:extLst>
            <a:ext uri="{FF2B5EF4-FFF2-40B4-BE49-F238E27FC236}">
              <a16:creationId xmlns:a16="http://schemas.microsoft.com/office/drawing/2014/main" id="{00000000-0008-0000-0D00-00001F000000}"/>
            </a:ext>
          </a:extLst>
        </xdr:cNvPr>
        <xdr:cNvSpPr txBox="1"/>
      </xdr:nvSpPr>
      <xdr:spPr>
        <a:xfrm>
          <a:off x="33016566" y="4614765"/>
          <a:ext cx="5663254" cy="6407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ctr" anchorCtr="0"/>
        <a:lstStyle/>
        <a:p>
          <a:pPr algn="just"/>
          <a:r>
            <a:rPr lang="en-US" sz="900">
              <a:latin typeface="Arial" pitchFamily="34" charset="0"/>
              <a:cs typeface="Arial" pitchFamily="34" charset="0"/>
            </a:rPr>
            <a:t>Future</a:t>
          </a:r>
          <a:r>
            <a:rPr lang="en-US" sz="900" baseline="0">
              <a:latin typeface="Arial" pitchFamily="34" charset="0"/>
              <a:cs typeface="Arial" pitchFamily="34" charset="0"/>
            </a:rPr>
            <a:t> debt service payments reflect gross principal and interest due to bondholders as of March 31, 2026.  Actual amounts paid by the State may vary from these estimates due to offsetting interest earnings, actual variable rate results, related expenses and future bond sales conducted between the fiscal year end date and the date the Annual Report was released.</a:t>
          </a:r>
          <a:endParaRPr lang="en-US" sz="900">
            <a:latin typeface="Arial" pitchFamily="34" charset="0"/>
            <a:cs typeface="Arial" pitchFamily="34" charset="0"/>
          </a:endParaRPr>
        </a:p>
      </xdr:txBody>
    </xdr:sp>
    <xdr:clientData/>
  </xdr:twoCellAnchor>
  <xdr:twoCellAnchor>
    <xdr:from>
      <xdr:col>58</xdr:col>
      <xdr:colOff>54947</xdr:colOff>
      <xdr:row>41</xdr:row>
      <xdr:rowOff>52614</xdr:rowOff>
    </xdr:from>
    <xdr:to>
      <xdr:col>65</xdr:col>
      <xdr:colOff>628352</xdr:colOff>
      <xdr:row>46</xdr:row>
      <xdr:rowOff>133156</xdr:rowOff>
    </xdr:to>
    <xdr:sp macro="" textlink="">
      <xdr:nvSpPr>
        <xdr:cNvPr id="35" name="TextBox 34">
          <a:extLst>
            <a:ext uri="{FF2B5EF4-FFF2-40B4-BE49-F238E27FC236}">
              <a16:creationId xmlns:a16="http://schemas.microsoft.com/office/drawing/2014/main" id="{00000000-0008-0000-0D00-000023000000}"/>
            </a:ext>
          </a:extLst>
        </xdr:cNvPr>
        <xdr:cNvSpPr txBox="1"/>
      </xdr:nvSpPr>
      <xdr:spPr>
        <a:xfrm>
          <a:off x="33032830" y="6710395"/>
          <a:ext cx="5510854" cy="84837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ctr" anchorCtr="0"/>
        <a:lstStyle/>
        <a:p>
          <a:pPr algn="just"/>
          <a:r>
            <a:rPr lang="en-US" sz="900">
              <a:latin typeface="Arial" pitchFamily="34" charset="0"/>
              <a:cs typeface="Arial" pitchFamily="34" charset="0"/>
            </a:rPr>
            <a:t>Disbursements</a:t>
          </a:r>
          <a:r>
            <a:rPr lang="en-US" sz="900" baseline="0">
              <a:latin typeface="Arial" pitchFamily="34" charset="0"/>
              <a:cs typeface="Arial" pitchFamily="34" charset="0"/>
            </a:rPr>
            <a:t> from Capital Projects Funds are financed by operating transfers from other funds, proceeds from State bonds and notes, and reimbursements received from public authorities and the Federal Government.  The following is a list of capital projects spending by agency and sources of financing (amounts in millions):</a:t>
          </a:r>
          <a:endParaRPr lang="en-US" sz="900">
            <a:latin typeface="Arial" pitchFamily="34" charset="0"/>
            <a:cs typeface="Arial" pitchFamily="34" charset="0"/>
          </a:endParaRPr>
        </a:p>
      </xdr:txBody>
    </xdr:sp>
    <xdr:clientData/>
  </xdr:twoCellAnchor>
  <xdr:twoCellAnchor>
    <xdr:from>
      <xdr:col>77</xdr:col>
      <xdr:colOff>0</xdr:colOff>
      <xdr:row>3</xdr:row>
      <xdr:rowOff>133350</xdr:rowOff>
    </xdr:from>
    <xdr:to>
      <xdr:col>84</xdr:col>
      <xdr:colOff>516255</xdr:colOff>
      <xdr:row>8</xdr:row>
      <xdr:rowOff>0</xdr:rowOff>
    </xdr:to>
    <xdr:sp macro="" textlink="">
      <xdr:nvSpPr>
        <xdr:cNvPr id="36" name="TextBox 35">
          <a:extLst>
            <a:ext uri="{FF2B5EF4-FFF2-40B4-BE49-F238E27FC236}">
              <a16:creationId xmlns:a16="http://schemas.microsoft.com/office/drawing/2014/main" id="{00000000-0008-0000-0D00-000024000000}"/>
            </a:ext>
          </a:extLst>
        </xdr:cNvPr>
        <xdr:cNvSpPr txBox="1"/>
      </xdr:nvSpPr>
      <xdr:spPr>
        <a:xfrm>
          <a:off x="37728525" y="3562350"/>
          <a:ext cx="4297680" cy="676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ctr" anchorCtr="0"/>
        <a:lstStyle/>
        <a:p>
          <a:pPr algn="just"/>
          <a:r>
            <a:rPr lang="en-US" sz="900">
              <a:latin typeface="Arial" pitchFamily="34" charset="0"/>
              <a:cs typeface="Arial" pitchFamily="34" charset="0"/>
            </a:rPr>
            <a:t>The Comptroller certifies monthly, to the Division</a:t>
          </a:r>
          <a:r>
            <a:rPr lang="en-US" sz="900" baseline="0">
              <a:latin typeface="Arial" pitchFamily="34" charset="0"/>
              <a:cs typeface="Arial" pitchFamily="34" charset="0"/>
            </a:rPr>
            <a:t> of the Budget, the Assembly Ways and Means Committee and the Senate Finance Committee, capital disbursements that are eligible to be reimbursed by Public Authority financing or State-issued General Obligation Debt.</a:t>
          </a:r>
          <a:endParaRPr lang="en-US" sz="900">
            <a:latin typeface="Arial" pitchFamily="34" charset="0"/>
            <a:cs typeface="Arial" pitchFamily="34" charset="0"/>
          </a:endParaRPr>
        </a:p>
      </xdr:txBody>
    </xdr:sp>
    <xdr:clientData/>
  </xdr:twoCellAnchor>
  <xdr:twoCellAnchor>
    <xdr:from>
      <xdr:col>77</xdr:col>
      <xdr:colOff>19050</xdr:colOff>
      <xdr:row>9</xdr:row>
      <xdr:rowOff>0</xdr:rowOff>
    </xdr:from>
    <xdr:to>
      <xdr:col>85</xdr:col>
      <xdr:colOff>1905</xdr:colOff>
      <xdr:row>12</xdr:row>
      <xdr:rowOff>0</xdr:rowOff>
    </xdr:to>
    <xdr:sp macro="" textlink="">
      <xdr:nvSpPr>
        <xdr:cNvPr id="37" name="TextBox 36">
          <a:extLst>
            <a:ext uri="{FF2B5EF4-FFF2-40B4-BE49-F238E27FC236}">
              <a16:creationId xmlns:a16="http://schemas.microsoft.com/office/drawing/2014/main" id="{00000000-0008-0000-0D00-000025000000}"/>
            </a:ext>
          </a:extLst>
        </xdr:cNvPr>
        <xdr:cNvSpPr txBox="1"/>
      </xdr:nvSpPr>
      <xdr:spPr>
        <a:xfrm>
          <a:off x="37747575" y="4400550"/>
          <a:ext cx="4364355" cy="4857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ctr" anchorCtr="0"/>
        <a:lstStyle/>
        <a:p>
          <a:pPr algn="just"/>
          <a:r>
            <a:rPr lang="en-US" sz="900">
              <a:latin typeface="Arial" pitchFamily="34" charset="0"/>
              <a:cs typeface="Arial" pitchFamily="34" charset="0"/>
            </a:rPr>
            <a:t>The unreimbursed capital disbursements are financed in the first instance with General Fund resources or loans from the State's Short-Term</a:t>
          </a:r>
          <a:r>
            <a:rPr lang="en-US" sz="900" baseline="0">
              <a:latin typeface="Arial" pitchFamily="34" charset="0"/>
              <a:cs typeface="Arial" pitchFamily="34" charset="0"/>
            </a:rPr>
            <a:t> Investment Pool.  As reimbursements are received, the transfers and loans are repaid.</a:t>
          </a:r>
          <a:endParaRPr lang="en-US" sz="900">
            <a:latin typeface="Arial" pitchFamily="34" charset="0"/>
            <a:cs typeface="Arial" pitchFamily="34" charset="0"/>
          </a:endParaRPr>
        </a:p>
      </xdr:txBody>
    </xdr:sp>
    <xdr:clientData/>
  </xdr:twoCellAnchor>
  <xdr:twoCellAnchor>
    <xdr:from>
      <xdr:col>77</xdr:col>
      <xdr:colOff>9525</xdr:colOff>
      <xdr:row>12</xdr:row>
      <xdr:rowOff>142875</xdr:rowOff>
    </xdr:from>
    <xdr:to>
      <xdr:col>84</xdr:col>
      <xdr:colOff>523875</xdr:colOff>
      <xdr:row>16</xdr:row>
      <xdr:rowOff>9525</xdr:rowOff>
    </xdr:to>
    <xdr:sp macro="" textlink="">
      <xdr:nvSpPr>
        <xdr:cNvPr id="38" name="TextBox 37">
          <a:extLst>
            <a:ext uri="{FF2B5EF4-FFF2-40B4-BE49-F238E27FC236}">
              <a16:creationId xmlns:a16="http://schemas.microsoft.com/office/drawing/2014/main" id="{00000000-0008-0000-0D00-000026000000}"/>
            </a:ext>
          </a:extLst>
        </xdr:cNvPr>
        <xdr:cNvSpPr txBox="1"/>
      </xdr:nvSpPr>
      <xdr:spPr>
        <a:xfrm>
          <a:off x="37738050" y="5029200"/>
          <a:ext cx="4295775" cy="5048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ctr" anchorCtr="0"/>
        <a:lstStyle/>
        <a:p>
          <a:pPr algn="just"/>
          <a:r>
            <a:rPr lang="en-US" sz="900">
              <a:latin typeface="Arial" pitchFamily="34" charset="0"/>
              <a:cs typeface="Arial" pitchFamily="34" charset="0"/>
            </a:rPr>
            <a:t>The amounts shown below</a:t>
          </a:r>
          <a:r>
            <a:rPr lang="en-US" sz="900" baseline="0">
              <a:latin typeface="Arial" pitchFamily="34" charset="0"/>
              <a:cs typeface="Arial" pitchFamily="34" charset="0"/>
            </a:rPr>
            <a:t> represent disbursements as of March 31, 2026 and March 31, 2025, respectively, which are eligible to be reimbursed in the following fiscal year from the funding sources listed below (amounts in millions):</a:t>
          </a:r>
          <a:endParaRPr lang="en-US" sz="900">
            <a:latin typeface="Arial" pitchFamily="34" charset="0"/>
            <a:cs typeface="Arial" pitchFamily="34" charset="0"/>
          </a:endParaRPr>
        </a:p>
      </xdr:txBody>
    </xdr:sp>
    <xdr:clientData/>
  </xdr:twoCellAnchor>
  <xdr:twoCellAnchor>
    <xdr:from>
      <xdr:col>10</xdr:col>
      <xdr:colOff>21166</xdr:colOff>
      <xdr:row>13</xdr:row>
      <xdr:rowOff>85726</xdr:rowOff>
    </xdr:from>
    <xdr:to>
      <xdr:col>17</xdr:col>
      <xdr:colOff>585046</xdr:colOff>
      <xdr:row>16</xdr:row>
      <xdr:rowOff>134409</xdr:rowOff>
    </xdr:to>
    <xdr:sp macro="" textlink="">
      <xdr:nvSpPr>
        <xdr:cNvPr id="41" name="TextBox 40">
          <a:extLst>
            <a:ext uri="{FF2B5EF4-FFF2-40B4-BE49-F238E27FC236}">
              <a16:creationId xmlns:a16="http://schemas.microsoft.com/office/drawing/2014/main" id="{00000000-0008-0000-0D00-000029000000}"/>
            </a:ext>
          </a:extLst>
        </xdr:cNvPr>
        <xdr:cNvSpPr txBox="1"/>
      </xdr:nvSpPr>
      <xdr:spPr>
        <a:xfrm>
          <a:off x="4907491" y="2219326"/>
          <a:ext cx="4297680" cy="53445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ctr" anchorCtr="0"/>
        <a:lstStyle/>
        <a:p>
          <a:pPr algn="just"/>
          <a:r>
            <a:rPr lang="en-US" sz="900" i="1" u="sng" baseline="0">
              <a:latin typeface="Arial" pitchFamily="34" charset="0"/>
            </a:rPr>
            <a:t>State Operating Funds</a:t>
          </a:r>
          <a:r>
            <a:rPr lang="en-US" sz="900" baseline="0">
              <a:latin typeface="Arial" pitchFamily="34" charset="0"/>
            </a:rPr>
            <a:t> - comprise the General Fund, State Special Revenue Funds supported by activities from dedicated revenue sources (</a:t>
          </a:r>
          <a:r>
            <a:rPr lang="en-US" sz="900" baseline="0">
              <a:ln>
                <a:noFill/>
              </a:ln>
              <a:latin typeface="Arial" pitchFamily="34" charset="0"/>
            </a:rPr>
            <a:t>including</a:t>
          </a:r>
          <a:r>
            <a:rPr lang="en-US" sz="900" baseline="0">
              <a:latin typeface="Arial" pitchFamily="34" charset="0"/>
            </a:rPr>
            <a:t> operating transfers from Federal Funds) and Debt Service Funds.</a:t>
          </a:r>
        </a:p>
        <a:p>
          <a:pPr algn="just"/>
          <a:endParaRPr lang="en-US" sz="900" baseline="0">
            <a:latin typeface="Arial" pitchFamily="34" charset="0"/>
          </a:endParaRPr>
        </a:p>
      </xdr:txBody>
    </xdr:sp>
    <xdr:clientData/>
  </xdr:twoCellAnchor>
  <xdr:twoCellAnchor>
    <xdr:from>
      <xdr:col>58</xdr:col>
      <xdr:colOff>42117</xdr:colOff>
      <xdr:row>19</xdr:row>
      <xdr:rowOff>111371</xdr:rowOff>
    </xdr:from>
    <xdr:to>
      <xdr:col>66</xdr:col>
      <xdr:colOff>36117</xdr:colOff>
      <xdr:row>23</xdr:row>
      <xdr:rowOff>116541</xdr:rowOff>
    </xdr:to>
    <xdr:sp macro="" textlink="">
      <xdr:nvSpPr>
        <xdr:cNvPr id="42" name="TextBox 41">
          <a:extLst>
            <a:ext uri="{FF2B5EF4-FFF2-40B4-BE49-F238E27FC236}">
              <a16:creationId xmlns:a16="http://schemas.microsoft.com/office/drawing/2014/main" id="{00000000-0008-0000-0D00-00002A000000}"/>
            </a:ext>
          </a:extLst>
        </xdr:cNvPr>
        <xdr:cNvSpPr txBox="1"/>
      </xdr:nvSpPr>
      <xdr:spPr>
        <a:xfrm>
          <a:off x="33020000" y="3211856"/>
          <a:ext cx="5660403" cy="6272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ctr" anchorCtr="0"/>
        <a:lstStyle/>
        <a:p>
          <a:pPr algn="just"/>
          <a:r>
            <a:rPr lang="en-US" sz="900" baseline="0">
              <a:latin typeface="Arial" pitchFamily="34" charset="0"/>
            </a:rPr>
            <a:t>The Special Revenue Funds and Capital Project Funds include transfers of resources between Federal and State accounts within each fund group.  To avoid recording spending twice, initially as a transfer of resources to another account and subsequently when payments are made, these transfers are eliminated in these funds.</a:t>
          </a:r>
        </a:p>
      </xdr:txBody>
    </xdr:sp>
    <xdr:clientData/>
  </xdr:twoCellAnchor>
  <xdr:twoCellAnchor>
    <xdr:from>
      <xdr:col>77</xdr:col>
      <xdr:colOff>38100</xdr:colOff>
      <xdr:row>32</xdr:row>
      <xdr:rowOff>0</xdr:rowOff>
    </xdr:from>
    <xdr:to>
      <xdr:col>84</xdr:col>
      <xdr:colOff>563880</xdr:colOff>
      <xdr:row>35</xdr:row>
      <xdr:rowOff>142875</xdr:rowOff>
    </xdr:to>
    <xdr:sp macro="" textlink="">
      <xdr:nvSpPr>
        <xdr:cNvPr id="43" name="TextBox 42">
          <a:extLst>
            <a:ext uri="{FF2B5EF4-FFF2-40B4-BE49-F238E27FC236}">
              <a16:creationId xmlns:a16="http://schemas.microsoft.com/office/drawing/2014/main" id="{00000000-0008-0000-0D00-00002B000000}"/>
            </a:ext>
          </a:extLst>
        </xdr:cNvPr>
        <xdr:cNvSpPr txBox="1"/>
      </xdr:nvSpPr>
      <xdr:spPr>
        <a:xfrm>
          <a:off x="46116240" y="5265420"/>
          <a:ext cx="5577840" cy="59245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ctr" anchorCtr="0"/>
        <a:lstStyle/>
        <a:p>
          <a:pPr algn="just"/>
          <a:r>
            <a:rPr lang="en-US" sz="900">
              <a:solidFill>
                <a:schemeClr val="dk1"/>
              </a:solidFill>
              <a:effectLst/>
              <a:latin typeface="Arial" panose="020B0604020202020204" pitchFamily="34" charset="0"/>
              <a:ea typeface="+mn-ea"/>
              <a:cs typeface="Arial" panose="020B0604020202020204" pitchFamily="34" charset="0"/>
            </a:rPr>
            <a:t>A portion of Persona</a:t>
          </a:r>
          <a:r>
            <a:rPr lang="en-US" sz="900" baseline="0">
              <a:solidFill>
                <a:schemeClr val="dk1"/>
              </a:solidFill>
              <a:effectLst/>
              <a:latin typeface="Arial" panose="020B0604020202020204" pitchFamily="34" charset="0"/>
              <a:ea typeface="+mn-ea"/>
              <a:cs typeface="Arial" panose="020B0604020202020204" pitchFamily="34" charset="0"/>
            </a:rPr>
            <a:t>l Income Tax receipts is transferred to the State Special Revenue - School Tax Relief (STAR) Fund and used to reimburse school districts for the STAR property tax exemptions for homeowners.  School Tax Relief payments were $1,349.4 million as of March 31, 2026.</a:t>
          </a:r>
          <a:endParaRPr lang="en-US" sz="900">
            <a:effectLst/>
            <a:latin typeface="Arial" panose="020B0604020202020204" pitchFamily="34" charset="0"/>
            <a:cs typeface="Arial" panose="020B0604020202020204" pitchFamily="34" charset="0"/>
          </a:endParaRPr>
        </a:p>
      </xdr:txBody>
    </xdr:sp>
    <xdr:clientData/>
  </xdr:twoCellAnchor>
  <xdr:twoCellAnchor>
    <xdr:from>
      <xdr:col>85</xdr:col>
      <xdr:colOff>295081</xdr:colOff>
      <xdr:row>5</xdr:row>
      <xdr:rowOff>116633</xdr:rowOff>
    </xdr:from>
    <xdr:to>
      <xdr:col>92</xdr:col>
      <xdr:colOff>1008186</xdr:colOff>
      <xdr:row>8</xdr:row>
      <xdr:rowOff>152336</xdr:rowOff>
    </xdr:to>
    <xdr:sp macro="" textlink="">
      <xdr:nvSpPr>
        <xdr:cNvPr id="32" name="TextBox 31">
          <a:extLst>
            <a:ext uri="{FF2B5EF4-FFF2-40B4-BE49-F238E27FC236}">
              <a16:creationId xmlns:a16="http://schemas.microsoft.com/office/drawing/2014/main" id="{26C86E67-B07E-4B4E-846B-280785511B3A}"/>
            </a:ext>
          </a:extLst>
        </xdr:cNvPr>
        <xdr:cNvSpPr txBox="1"/>
      </xdr:nvSpPr>
      <xdr:spPr>
        <a:xfrm>
          <a:off x="51273270" y="1001097"/>
          <a:ext cx="5232620" cy="560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just" defTabSz="914400" eaLnBrk="1" fontAlgn="auto" latinLnBrk="0" hangingPunct="1">
            <a:lnSpc>
              <a:spcPct val="100000"/>
            </a:lnSpc>
            <a:spcBef>
              <a:spcPts val="0"/>
            </a:spcBef>
            <a:spcAft>
              <a:spcPts val="0"/>
            </a:spcAft>
            <a:buClrTx/>
            <a:buSzTx/>
            <a:buFontTx/>
            <a:buNone/>
            <a:tabLst/>
            <a:defRPr/>
          </a:pPr>
          <a:r>
            <a:rPr lang="en-US" sz="900" b="0" i="0">
              <a:solidFill>
                <a:schemeClr val="dk1"/>
              </a:solidFill>
              <a:effectLst/>
              <a:latin typeface="Arial" panose="020B0604020202020204" pitchFamily="34" charset="0"/>
              <a:ea typeface="+mn-ea"/>
              <a:cs typeface="Arial" panose="020B0604020202020204" pitchFamily="34" charset="0"/>
            </a:rPr>
            <a:t>During</a:t>
          </a:r>
          <a:r>
            <a:rPr lang="en-US" sz="900" b="0" i="0" baseline="0">
              <a:solidFill>
                <a:schemeClr val="dk1"/>
              </a:solidFill>
              <a:effectLst/>
              <a:latin typeface="Arial" panose="020B0604020202020204" pitchFamily="34" charset="0"/>
              <a:ea typeface="+mn-ea"/>
              <a:cs typeface="Arial" panose="020B0604020202020204" pitchFamily="34" charset="0"/>
            </a:rPr>
            <a:t> Fiscal Year</a:t>
          </a:r>
          <a:r>
            <a:rPr lang="en-US" sz="900" b="0" i="0">
              <a:solidFill>
                <a:schemeClr val="dk1"/>
              </a:solidFill>
              <a:effectLst/>
              <a:latin typeface="Arial" panose="020B0604020202020204" pitchFamily="34" charset="0"/>
              <a:ea typeface="+mn-ea"/>
              <a:cs typeface="Arial" panose="020B0604020202020204" pitchFamily="34" charset="0"/>
            </a:rPr>
            <a:t> 2026, $6,5 billion was transferred to the</a:t>
          </a:r>
          <a:r>
            <a:rPr lang="en-US" sz="900" b="0" i="0" baseline="0">
              <a:solidFill>
                <a:schemeClr val="dk1"/>
              </a:solidFill>
              <a:effectLst/>
              <a:latin typeface="Arial" panose="020B0604020202020204" pitchFamily="34" charset="0"/>
              <a:ea typeface="+mn-ea"/>
              <a:cs typeface="Arial" panose="020B0604020202020204" pitchFamily="34" charset="0"/>
            </a:rPr>
            <a:t> Department of Labor Unemployment</a:t>
          </a:r>
          <a:r>
            <a:rPr lang="en-US" sz="900" b="0" i="0">
              <a:solidFill>
                <a:schemeClr val="dk1"/>
              </a:solidFill>
              <a:effectLst/>
              <a:latin typeface="Arial" panose="020B0604020202020204" pitchFamily="34" charset="0"/>
              <a:ea typeface="+mn-ea"/>
              <a:cs typeface="Arial" panose="020B0604020202020204" pitchFamily="34" charset="0"/>
            </a:rPr>
            <a:t> Insurance</a:t>
          </a:r>
          <a:r>
            <a:rPr lang="en-US" sz="900" b="0" i="0" baseline="0">
              <a:solidFill>
                <a:schemeClr val="dk1"/>
              </a:solidFill>
              <a:effectLst/>
              <a:latin typeface="Arial" panose="020B0604020202020204" pitchFamily="34" charset="0"/>
              <a:ea typeface="+mn-ea"/>
              <a:cs typeface="Arial" panose="020B0604020202020204" pitchFamily="34" charset="0"/>
            </a:rPr>
            <a:t> Fund Clearing Account from the General Fund for payments to the Federal government as reimbursement for disbursements incurred during the COVID pandemic</a:t>
          </a:r>
          <a:r>
            <a:rPr lang="en-US" sz="900" b="0" i="0">
              <a:solidFill>
                <a:schemeClr val="dk1"/>
              </a:solidFill>
              <a:effectLst/>
              <a:latin typeface="Arial" panose="020B0604020202020204" pitchFamily="34" charset="0"/>
              <a:ea typeface="+mn-ea"/>
              <a:cs typeface="Arial" panose="020B0604020202020204" pitchFamily="34" charset="0"/>
            </a:rPr>
            <a:t>. </a:t>
          </a:r>
          <a:r>
            <a:rPr lang="en-US" sz="900">
              <a:solidFill>
                <a:schemeClr val="dk1"/>
              </a:solidFill>
              <a:effectLst/>
              <a:latin typeface="Arial" panose="020B0604020202020204" pitchFamily="34" charset="0"/>
              <a:ea typeface="+mn-ea"/>
              <a:cs typeface="Arial" panose="020B0604020202020204" pitchFamily="34" charset="0"/>
            </a:rPr>
            <a:t> </a:t>
          </a:r>
          <a:endParaRPr lang="en-US" sz="900">
            <a:effectLst/>
            <a:latin typeface="Arial" panose="020B0604020202020204" pitchFamily="34" charset="0"/>
            <a:cs typeface="Arial" panose="020B0604020202020204" pitchFamily="34" charset="0"/>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14.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customProperty" Target="../customProperty16.bin"/><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customProperty" Target="../customProperty17.bin"/><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customProperty" Target="../customProperty18.bin"/><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customProperty" Target="../customProperty19.bin"/><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customProperty" Target="../customProperty20.bin"/><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customProperty" Target="../customProperty21.bin"/><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customProperty" Target="../customProperty22.bin"/><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customProperty" Target="../customProperty23.bin"/><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customProperty" Target="../customProperty24.bin"/><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customProperty" Target="../customProperty25.bin"/><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customProperty" Target="../customProperty26.bin"/><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customProperty" Target="../customProperty27.bin"/><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customProperty" Target="../customProperty28.bin"/><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customProperty" Target="../customProperty29.bin"/><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customProperty" Target="../customProperty30.bin"/><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customProperty" Target="../customProperty31.bin"/><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customProperty" Target="../customProperty32.bin"/><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customProperty" Target="../customProperty33.bin"/><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0"/>
  <sheetViews>
    <sheetView showGridLines="0" tabSelected="1" zoomScaleNormal="100" workbookViewId="0"/>
  </sheetViews>
  <sheetFormatPr defaultColWidth="9.77734375" defaultRowHeight="12.75"/>
  <cols>
    <col min="1" max="1" width="10" style="119" customWidth="1"/>
    <col min="2" max="2" width="20.5546875" style="119" customWidth="1"/>
    <col min="3" max="3" width="2.77734375" style="119" customWidth="1"/>
    <col min="4" max="4" width="18.77734375" style="119" customWidth="1"/>
    <col min="5" max="7" width="9.77734375" style="119" customWidth="1"/>
    <col min="8" max="8" width="15.77734375" style="119" customWidth="1"/>
    <col min="9" max="9" width="12" style="119" customWidth="1"/>
    <col min="10" max="10" width="6.77734375" style="119" customWidth="1"/>
    <col min="11" max="11" width="13.77734375" style="119" customWidth="1"/>
    <col min="12" max="256" width="9.77734375" style="119"/>
    <col min="257" max="257" width="10" style="119" customWidth="1"/>
    <col min="258" max="258" width="20.5546875" style="119" customWidth="1"/>
    <col min="259" max="259" width="2.77734375" style="119" customWidth="1"/>
    <col min="260" max="260" width="18.77734375" style="119" customWidth="1"/>
    <col min="261" max="263" width="9.77734375" style="119" customWidth="1"/>
    <col min="264" max="264" width="15.77734375" style="119" customWidth="1"/>
    <col min="265" max="265" width="12" style="119" customWidth="1"/>
    <col min="266" max="266" width="6.77734375" style="119" customWidth="1"/>
    <col min="267" max="267" width="13.77734375" style="119" customWidth="1"/>
    <col min="268" max="512" width="9.77734375" style="119"/>
    <col min="513" max="513" width="10" style="119" customWidth="1"/>
    <col min="514" max="514" width="20.5546875" style="119" customWidth="1"/>
    <col min="515" max="515" width="2.77734375" style="119" customWidth="1"/>
    <col min="516" max="516" width="18.77734375" style="119" customWidth="1"/>
    <col min="517" max="519" width="9.77734375" style="119" customWidth="1"/>
    <col min="520" max="520" width="15.77734375" style="119" customWidth="1"/>
    <col min="521" max="521" width="12" style="119" customWidth="1"/>
    <col min="522" max="522" width="6.77734375" style="119" customWidth="1"/>
    <col min="523" max="523" width="13.77734375" style="119" customWidth="1"/>
    <col min="524" max="768" width="9.77734375" style="119"/>
    <col min="769" max="769" width="10" style="119" customWidth="1"/>
    <col min="770" max="770" width="20.5546875" style="119" customWidth="1"/>
    <col min="771" max="771" width="2.77734375" style="119" customWidth="1"/>
    <col min="772" max="772" width="18.77734375" style="119" customWidth="1"/>
    <col min="773" max="775" width="9.77734375" style="119" customWidth="1"/>
    <col min="776" max="776" width="15.77734375" style="119" customWidth="1"/>
    <col min="777" max="777" width="12" style="119" customWidth="1"/>
    <col min="778" max="778" width="6.77734375" style="119" customWidth="1"/>
    <col min="779" max="779" width="13.77734375" style="119" customWidth="1"/>
    <col min="780" max="1024" width="9.77734375" style="119"/>
    <col min="1025" max="1025" width="10" style="119" customWidth="1"/>
    <col min="1026" max="1026" width="20.5546875" style="119" customWidth="1"/>
    <col min="1027" max="1027" width="2.77734375" style="119" customWidth="1"/>
    <col min="1028" max="1028" width="18.77734375" style="119" customWidth="1"/>
    <col min="1029" max="1031" width="9.77734375" style="119" customWidth="1"/>
    <col min="1032" max="1032" width="15.77734375" style="119" customWidth="1"/>
    <col min="1033" max="1033" width="12" style="119" customWidth="1"/>
    <col min="1034" max="1034" width="6.77734375" style="119" customWidth="1"/>
    <col min="1035" max="1035" width="13.77734375" style="119" customWidth="1"/>
    <col min="1036" max="1280" width="9.77734375" style="119"/>
    <col min="1281" max="1281" width="10" style="119" customWidth="1"/>
    <col min="1282" max="1282" width="20.5546875" style="119" customWidth="1"/>
    <col min="1283" max="1283" width="2.77734375" style="119" customWidth="1"/>
    <col min="1284" max="1284" width="18.77734375" style="119" customWidth="1"/>
    <col min="1285" max="1287" width="9.77734375" style="119" customWidth="1"/>
    <col min="1288" max="1288" width="15.77734375" style="119" customWidth="1"/>
    <col min="1289" max="1289" width="12" style="119" customWidth="1"/>
    <col min="1290" max="1290" width="6.77734375" style="119" customWidth="1"/>
    <col min="1291" max="1291" width="13.77734375" style="119" customWidth="1"/>
    <col min="1292" max="1536" width="9.77734375" style="119"/>
    <col min="1537" max="1537" width="10" style="119" customWidth="1"/>
    <col min="1538" max="1538" width="20.5546875" style="119" customWidth="1"/>
    <col min="1539" max="1539" width="2.77734375" style="119" customWidth="1"/>
    <col min="1540" max="1540" width="18.77734375" style="119" customWidth="1"/>
    <col min="1541" max="1543" width="9.77734375" style="119" customWidth="1"/>
    <col min="1544" max="1544" width="15.77734375" style="119" customWidth="1"/>
    <col min="1545" max="1545" width="12" style="119" customWidth="1"/>
    <col min="1546" max="1546" width="6.77734375" style="119" customWidth="1"/>
    <col min="1547" max="1547" width="13.77734375" style="119" customWidth="1"/>
    <col min="1548" max="1792" width="9.77734375" style="119"/>
    <col min="1793" max="1793" width="10" style="119" customWidth="1"/>
    <col min="1794" max="1794" width="20.5546875" style="119" customWidth="1"/>
    <col min="1795" max="1795" width="2.77734375" style="119" customWidth="1"/>
    <col min="1796" max="1796" width="18.77734375" style="119" customWidth="1"/>
    <col min="1797" max="1799" width="9.77734375" style="119" customWidth="1"/>
    <col min="1800" max="1800" width="15.77734375" style="119" customWidth="1"/>
    <col min="1801" max="1801" width="12" style="119" customWidth="1"/>
    <col min="1802" max="1802" width="6.77734375" style="119" customWidth="1"/>
    <col min="1803" max="1803" width="13.77734375" style="119" customWidth="1"/>
    <col min="1804" max="2048" width="9.77734375" style="119"/>
    <col min="2049" max="2049" width="10" style="119" customWidth="1"/>
    <col min="2050" max="2050" width="20.5546875" style="119" customWidth="1"/>
    <col min="2051" max="2051" width="2.77734375" style="119" customWidth="1"/>
    <col min="2052" max="2052" width="18.77734375" style="119" customWidth="1"/>
    <col min="2053" max="2055" width="9.77734375" style="119" customWidth="1"/>
    <col min="2056" max="2056" width="15.77734375" style="119" customWidth="1"/>
    <col min="2057" max="2057" width="12" style="119" customWidth="1"/>
    <col min="2058" max="2058" width="6.77734375" style="119" customWidth="1"/>
    <col min="2059" max="2059" width="13.77734375" style="119" customWidth="1"/>
    <col min="2060" max="2304" width="9.77734375" style="119"/>
    <col min="2305" max="2305" width="10" style="119" customWidth="1"/>
    <col min="2306" max="2306" width="20.5546875" style="119" customWidth="1"/>
    <col min="2307" max="2307" width="2.77734375" style="119" customWidth="1"/>
    <col min="2308" max="2308" width="18.77734375" style="119" customWidth="1"/>
    <col min="2309" max="2311" width="9.77734375" style="119" customWidth="1"/>
    <col min="2312" max="2312" width="15.77734375" style="119" customWidth="1"/>
    <col min="2313" max="2313" width="12" style="119" customWidth="1"/>
    <col min="2314" max="2314" width="6.77734375" style="119" customWidth="1"/>
    <col min="2315" max="2315" width="13.77734375" style="119" customWidth="1"/>
    <col min="2316" max="2560" width="9.77734375" style="119"/>
    <col min="2561" max="2561" width="10" style="119" customWidth="1"/>
    <col min="2562" max="2562" width="20.5546875" style="119" customWidth="1"/>
    <col min="2563" max="2563" width="2.77734375" style="119" customWidth="1"/>
    <col min="2564" max="2564" width="18.77734375" style="119" customWidth="1"/>
    <col min="2565" max="2567" width="9.77734375" style="119" customWidth="1"/>
    <col min="2568" max="2568" width="15.77734375" style="119" customWidth="1"/>
    <col min="2569" max="2569" width="12" style="119" customWidth="1"/>
    <col min="2570" max="2570" width="6.77734375" style="119" customWidth="1"/>
    <col min="2571" max="2571" width="13.77734375" style="119" customWidth="1"/>
    <col min="2572" max="2816" width="9.77734375" style="119"/>
    <col min="2817" max="2817" width="10" style="119" customWidth="1"/>
    <col min="2818" max="2818" width="20.5546875" style="119" customWidth="1"/>
    <col min="2819" max="2819" width="2.77734375" style="119" customWidth="1"/>
    <col min="2820" max="2820" width="18.77734375" style="119" customWidth="1"/>
    <col min="2821" max="2823" width="9.77734375" style="119" customWidth="1"/>
    <col min="2824" max="2824" width="15.77734375" style="119" customWidth="1"/>
    <col min="2825" max="2825" width="12" style="119" customWidth="1"/>
    <col min="2826" max="2826" width="6.77734375" style="119" customWidth="1"/>
    <col min="2827" max="2827" width="13.77734375" style="119" customWidth="1"/>
    <col min="2828" max="3072" width="9.77734375" style="119"/>
    <col min="3073" max="3073" width="10" style="119" customWidth="1"/>
    <col min="3074" max="3074" width="20.5546875" style="119" customWidth="1"/>
    <col min="3075" max="3075" width="2.77734375" style="119" customWidth="1"/>
    <col min="3076" max="3076" width="18.77734375" style="119" customWidth="1"/>
    <col min="3077" max="3079" width="9.77734375" style="119" customWidth="1"/>
    <col min="3080" max="3080" width="15.77734375" style="119" customWidth="1"/>
    <col min="3081" max="3081" width="12" style="119" customWidth="1"/>
    <col min="3082" max="3082" width="6.77734375" style="119" customWidth="1"/>
    <col min="3083" max="3083" width="13.77734375" style="119" customWidth="1"/>
    <col min="3084" max="3328" width="9.77734375" style="119"/>
    <col min="3329" max="3329" width="10" style="119" customWidth="1"/>
    <col min="3330" max="3330" width="20.5546875" style="119" customWidth="1"/>
    <col min="3331" max="3331" width="2.77734375" style="119" customWidth="1"/>
    <col min="3332" max="3332" width="18.77734375" style="119" customWidth="1"/>
    <col min="3333" max="3335" width="9.77734375" style="119" customWidth="1"/>
    <col min="3336" max="3336" width="15.77734375" style="119" customWidth="1"/>
    <col min="3337" max="3337" width="12" style="119" customWidth="1"/>
    <col min="3338" max="3338" width="6.77734375" style="119" customWidth="1"/>
    <col min="3339" max="3339" width="13.77734375" style="119" customWidth="1"/>
    <col min="3340" max="3584" width="9.77734375" style="119"/>
    <col min="3585" max="3585" width="10" style="119" customWidth="1"/>
    <col min="3586" max="3586" width="20.5546875" style="119" customWidth="1"/>
    <col min="3587" max="3587" width="2.77734375" style="119" customWidth="1"/>
    <col min="3588" max="3588" width="18.77734375" style="119" customWidth="1"/>
    <col min="3589" max="3591" width="9.77734375" style="119" customWidth="1"/>
    <col min="3592" max="3592" width="15.77734375" style="119" customWidth="1"/>
    <col min="3593" max="3593" width="12" style="119" customWidth="1"/>
    <col min="3594" max="3594" width="6.77734375" style="119" customWidth="1"/>
    <col min="3595" max="3595" width="13.77734375" style="119" customWidth="1"/>
    <col min="3596" max="3840" width="9.77734375" style="119"/>
    <col min="3841" max="3841" width="10" style="119" customWidth="1"/>
    <col min="3842" max="3842" width="20.5546875" style="119" customWidth="1"/>
    <col min="3843" max="3843" width="2.77734375" style="119" customWidth="1"/>
    <col min="3844" max="3844" width="18.77734375" style="119" customWidth="1"/>
    <col min="3845" max="3847" width="9.77734375" style="119" customWidth="1"/>
    <col min="3848" max="3848" width="15.77734375" style="119" customWidth="1"/>
    <col min="3849" max="3849" width="12" style="119" customWidth="1"/>
    <col min="3850" max="3850" width="6.77734375" style="119" customWidth="1"/>
    <col min="3851" max="3851" width="13.77734375" style="119" customWidth="1"/>
    <col min="3852" max="4096" width="9.77734375" style="119"/>
    <col min="4097" max="4097" width="10" style="119" customWidth="1"/>
    <col min="4098" max="4098" width="20.5546875" style="119" customWidth="1"/>
    <col min="4099" max="4099" width="2.77734375" style="119" customWidth="1"/>
    <col min="4100" max="4100" width="18.77734375" style="119" customWidth="1"/>
    <col min="4101" max="4103" width="9.77734375" style="119" customWidth="1"/>
    <col min="4104" max="4104" width="15.77734375" style="119" customWidth="1"/>
    <col min="4105" max="4105" width="12" style="119" customWidth="1"/>
    <col min="4106" max="4106" width="6.77734375" style="119" customWidth="1"/>
    <col min="4107" max="4107" width="13.77734375" style="119" customWidth="1"/>
    <col min="4108" max="4352" width="9.77734375" style="119"/>
    <col min="4353" max="4353" width="10" style="119" customWidth="1"/>
    <col min="4354" max="4354" width="20.5546875" style="119" customWidth="1"/>
    <col min="4355" max="4355" width="2.77734375" style="119" customWidth="1"/>
    <col min="4356" max="4356" width="18.77734375" style="119" customWidth="1"/>
    <col min="4357" max="4359" width="9.77734375" style="119" customWidth="1"/>
    <col min="4360" max="4360" width="15.77734375" style="119" customWidth="1"/>
    <col min="4361" max="4361" width="12" style="119" customWidth="1"/>
    <col min="4362" max="4362" width="6.77734375" style="119" customWidth="1"/>
    <col min="4363" max="4363" width="13.77734375" style="119" customWidth="1"/>
    <col min="4364" max="4608" width="9.77734375" style="119"/>
    <col min="4609" max="4609" width="10" style="119" customWidth="1"/>
    <col min="4610" max="4610" width="20.5546875" style="119" customWidth="1"/>
    <col min="4611" max="4611" width="2.77734375" style="119" customWidth="1"/>
    <col min="4612" max="4612" width="18.77734375" style="119" customWidth="1"/>
    <col min="4613" max="4615" width="9.77734375" style="119" customWidth="1"/>
    <col min="4616" max="4616" width="15.77734375" style="119" customWidth="1"/>
    <col min="4617" max="4617" width="12" style="119" customWidth="1"/>
    <col min="4618" max="4618" width="6.77734375" style="119" customWidth="1"/>
    <col min="4619" max="4619" width="13.77734375" style="119" customWidth="1"/>
    <col min="4620" max="4864" width="9.77734375" style="119"/>
    <col min="4865" max="4865" width="10" style="119" customWidth="1"/>
    <col min="4866" max="4866" width="20.5546875" style="119" customWidth="1"/>
    <col min="4867" max="4867" width="2.77734375" style="119" customWidth="1"/>
    <col min="4868" max="4868" width="18.77734375" style="119" customWidth="1"/>
    <col min="4869" max="4871" width="9.77734375" style="119" customWidth="1"/>
    <col min="4872" max="4872" width="15.77734375" style="119" customWidth="1"/>
    <col min="4873" max="4873" width="12" style="119" customWidth="1"/>
    <col min="4874" max="4874" width="6.77734375" style="119" customWidth="1"/>
    <col min="4875" max="4875" width="13.77734375" style="119" customWidth="1"/>
    <col min="4876" max="5120" width="9.77734375" style="119"/>
    <col min="5121" max="5121" width="10" style="119" customWidth="1"/>
    <col min="5122" max="5122" width="20.5546875" style="119" customWidth="1"/>
    <col min="5123" max="5123" width="2.77734375" style="119" customWidth="1"/>
    <col min="5124" max="5124" width="18.77734375" style="119" customWidth="1"/>
    <col min="5125" max="5127" width="9.77734375" style="119" customWidth="1"/>
    <col min="5128" max="5128" width="15.77734375" style="119" customWidth="1"/>
    <col min="5129" max="5129" width="12" style="119" customWidth="1"/>
    <col min="5130" max="5130" width="6.77734375" style="119" customWidth="1"/>
    <col min="5131" max="5131" width="13.77734375" style="119" customWidth="1"/>
    <col min="5132" max="5376" width="9.77734375" style="119"/>
    <col min="5377" max="5377" width="10" style="119" customWidth="1"/>
    <col min="5378" max="5378" width="20.5546875" style="119" customWidth="1"/>
    <col min="5379" max="5379" width="2.77734375" style="119" customWidth="1"/>
    <col min="5380" max="5380" width="18.77734375" style="119" customWidth="1"/>
    <col min="5381" max="5383" width="9.77734375" style="119" customWidth="1"/>
    <col min="5384" max="5384" width="15.77734375" style="119" customWidth="1"/>
    <col min="5385" max="5385" width="12" style="119" customWidth="1"/>
    <col min="5386" max="5386" width="6.77734375" style="119" customWidth="1"/>
    <col min="5387" max="5387" width="13.77734375" style="119" customWidth="1"/>
    <col min="5388" max="5632" width="9.77734375" style="119"/>
    <col min="5633" max="5633" width="10" style="119" customWidth="1"/>
    <col min="5634" max="5634" width="20.5546875" style="119" customWidth="1"/>
    <col min="5635" max="5635" width="2.77734375" style="119" customWidth="1"/>
    <col min="5636" max="5636" width="18.77734375" style="119" customWidth="1"/>
    <col min="5637" max="5639" width="9.77734375" style="119" customWidth="1"/>
    <col min="5640" max="5640" width="15.77734375" style="119" customWidth="1"/>
    <col min="5641" max="5641" width="12" style="119" customWidth="1"/>
    <col min="5642" max="5642" width="6.77734375" style="119" customWidth="1"/>
    <col min="5643" max="5643" width="13.77734375" style="119" customWidth="1"/>
    <col min="5644" max="5888" width="9.77734375" style="119"/>
    <col min="5889" max="5889" width="10" style="119" customWidth="1"/>
    <col min="5890" max="5890" width="20.5546875" style="119" customWidth="1"/>
    <col min="5891" max="5891" width="2.77734375" style="119" customWidth="1"/>
    <col min="5892" max="5892" width="18.77734375" style="119" customWidth="1"/>
    <col min="5893" max="5895" width="9.77734375" style="119" customWidth="1"/>
    <col min="5896" max="5896" width="15.77734375" style="119" customWidth="1"/>
    <col min="5897" max="5897" width="12" style="119" customWidth="1"/>
    <col min="5898" max="5898" width="6.77734375" style="119" customWidth="1"/>
    <col min="5899" max="5899" width="13.77734375" style="119" customWidth="1"/>
    <col min="5900" max="6144" width="9.77734375" style="119"/>
    <col min="6145" max="6145" width="10" style="119" customWidth="1"/>
    <col min="6146" max="6146" width="20.5546875" style="119" customWidth="1"/>
    <col min="6147" max="6147" width="2.77734375" style="119" customWidth="1"/>
    <col min="6148" max="6148" width="18.77734375" style="119" customWidth="1"/>
    <col min="6149" max="6151" width="9.77734375" style="119" customWidth="1"/>
    <col min="6152" max="6152" width="15.77734375" style="119" customWidth="1"/>
    <col min="6153" max="6153" width="12" style="119" customWidth="1"/>
    <col min="6154" max="6154" width="6.77734375" style="119" customWidth="1"/>
    <col min="6155" max="6155" width="13.77734375" style="119" customWidth="1"/>
    <col min="6156" max="6400" width="9.77734375" style="119"/>
    <col min="6401" max="6401" width="10" style="119" customWidth="1"/>
    <col min="6402" max="6402" width="20.5546875" style="119" customWidth="1"/>
    <col min="6403" max="6403" width="2.77734375" style="119" customWidth="1"/>
    <col min="6404" max="6404" width="18.77734375" style="119" customWidth="1"/>
    <col min="6405" max="6407" width="9.77734375" style="119" customWidth="1"/>
    <col min="6408" max="6408" width="15.77734375" style="119" customWidth="1"/>
    <col min="6409" max="6409" width="12" style="119" customWidth="1"/>
    <col min="6410" max="6410" width="6.77734375" style="119" customWidth="1"/>
    <col min="6411" max="6411" width="13.77734375" style="119" customWidth="1"/>
    <col min="6412" max="6656" width="9.77734375" style="119"/>
    <col min="6657" max="6657" width="10" style="119" customWidth="1"/>
    <col min="6658" max="6658" width="20.5546875" style="119" customWidth="1"/>
    <col min="6659" max="6659" width="2.77734375" style="119" customWidth="1"/>
    <col min="6660" max="6660" width="18.77734375" style="119" customWidth="1"/>
    <col min="6661" max="6663" width="9.77734375" style="119" customWidth="1"/>
    <col min="6664" max="6664" width="15.77734375" style="119" customWidth="1"/>
    <col min="6665" max="6665" width="12" style="119" customWidth="1"/>
    <col min="6666" max="6666" width="6.77734375" style="119" customWidth="1"/>
    <col min="6667" max="6667" width="13.77734375" style="119" customWidth="1"/>
    <col min="6668" max="6912" width="9.77734375" style="119"/>
    <col min="6913" max="6913" width="10" style="119" customWidth="1"/>
    <col min="6914" max="6914" width="20.5546875" style="119" customWidth="1"/>
    <col min="6915" max="6915" width="2.77734375" style="119" customWidth="1"/>
    <col min="6916" max="6916" width="18.77734375" style="119" customWidth="1"/>
    <col min="6917" max="6919" width="9.77734375" style="119" customWidth="1"/>
    <col min="6920" max="6920" width="15.77734375" style="119" customWidth="1"/>
    <col min="6921" max="6921" width="12" style="119" customWidth="1"/>
    <col min="6922" max="6922" width="6.77734375" style="119" customWidth="1"/>
    <col min="6923" max="6923" width="13.77734375" style="119" customWidth="1"/>
    <col min="6924" max="7168" width="9.77734375" style="119"/>
    <col min="7169" max="7169" width="10" style="119" customWidth="1"/>
    <col min="7170" max="7170" width="20.5546875" style="119" customWidth="1"/>
    <col min="7171" max="7171" width="2.77734375" style="119" customWidth="1"/>
    <col min="7172" max="7172" width="18.77734375" style="119" customWidth="1"/>
    <col min="7173" max="7175" width="9.77734375" style="119" customWidth="1"/>
    <col min="7176" max="7176" width="15.77734375" style="119" customWidth="1"/>
    <col min="7177" max="7177" width="12" style="119" customWidth="1"/>
    <col min="7178" max="7178" width="6.77734375" style="119" customWidth="1"/>
    <col min="7179" max="7179" width="13.77734375" style="119" customWidth="1"/>
    <col min="7180" max="7424" width="9.77734375" style="119"/>
    <col min="7425" max="7425" width="10" style="119" customWidth="1"/>
    <col min="7426" max="7426" width="20.5546875" style="119" customWidth="1"/>
    <col min="7427" max="7427" width="2.77734375" style="119" customWidth="1"/>
    <col min="7428" max="7428" width="18.77734375" style="119" customWidth="1"/>
    <col min="7429" max="7431" width="9.77734375" style="119" customWidth="1"/>
    <col min="7432" max="7432" width="15.77734375" style="119" customWidth="1"/>
    <col min="7433" max="7433" width="12" style="119" customWidth="1"/>
    <col min="7434" max="7434" width="6.77734375" style="119" customWidth="1"/>
    <col min="7435" max="7435" width="13.77734375" style="119" customWidth="1"/>
    <col min="7436" max="7680" width="9.77734375" style="119"/>
    <col min="7681" max="7681" width="10" style="119" customWidth="1"/>
    <col min="7682" max="7682" width="20.5546875" style="119" customWidth="1"/>
    <col min="7683" max="7683" width="2.77734375" style="119" customWidth="1"/>
    <col min="7684" max="7684" width="18.77734375" style="119" customWidth="1"/>
    <col min="7685" max="7687" width="9.77734375" style="119" customWidth="1"/>
    <col min="7688" max="7688" width="15.77734375" style="119" customWidth="1"/>
    <col min="7689" max="7689" width="12" style="119" customWidth="1"/>
    <col min="7690" max="7690" width="6.77734375" style="119" customWidth="1"/>
    <col min="7691" max="7691" width="13.77734375" style="119" customWidth="1"/>
    <col min="7692" max="7936" width="9.77734375" style="119"/>
    <col min="7937" max="7937" width="10" style="119" customWidth="1"/>
    <col min="7938" max="7938" width="20.5546875" style="119" customWidth="1"/>
    <col min="7939" max="7939" width="2.77734375" style="119" customWidth="1"/>
    <col min="7940" max="7940" width="18.77734375" style="119" customWidth="1"/>
    <col min="7941" max="7943" width="9.77734375" style="119" customWidth="1"/>
    <col min="7944" max="7944" width="15.77734375" style="119" customWidth="1"/>
    <col min="7945" max="7945" width="12" style="119" customWidth="1"/>
    <col min="7946" max="7946" width="6.77734375" style="119" customWidth="1"/>
    <col min="7947" max="7947" width="13.77734375" style="119" customWidth="1"/>
    <col min="7948" max="8192" width="9.77734375" style="119"/>
    <col min="8193" max="8193" width="10" style="119" customWidth="1"/>
    <col min="8194" max="8194" width="20.5546875" style="119" customWidth="1"/>
    <col min="8195" max="8195" width="2.77734375" style="119" customWidth="1"/>
    <col min="8196" max="8196" width="18.77734375" style="119" customWidth="1"/>
    <col min="8197" max="8199" width="9.77734375" style="119" customWidth="1"/>
    <col min="8200" max="8200" width="15.77734375" style="119" customWidth="1"/>
    <col min="8201" max="8201" width="12" style="119" customWidth="1"/>
    <col min="8202" max="8202" width="6.77734375" style="119" customWidth="1"/>
    <col min="8203" max="8203" width="13.77734375" style="119" customWidth="1"/>
    <col min="8204" max="8448" width="9.77734375" style="119"/>
    <col min="8449" max="8449" width="10" style="119" customWidth="1"/>
    <col min="8450" max="8450" width="20.5546875" style="119" customWidth="1"/>
    <col min="8451" max="8451" width="2.77734375" style="119" customWidth="1"/>
    <col min="8452" max="8452" width="18.77734375" style="119" customWidth="1"/>
    <col min="8453" max="8455" width="9.77734375" style="119" customWidth="1"/>
    <col min="8456" max="8456" width="15.77734375" style="119" customWidth="1"/>
    <col min="8457" max="8457" width="12" style="119" customWidth="1"/>
    <col min="8458" max="8458" width="6.77734375" style="119" customWidth="1"/>
    <col min="8459" max="8459" width="13.77734375" style="119" customWidth="1"/>
    <col min="8460" max="8704" width="9.77734375" style="119"/>
    <col min="8705" max="8705" width="10" style="119" customWidth="1"/>
    <col min="8706" max="8706" width="20.5546875" style="119" customWidth="1"/>
    <col min="8707" max="8707" width="2.77734375" style="119" customWidth="1"/>
    <col min="8708" max="8708" width="18.77734375" style="119" customWidth="1"/>
    <col min="8709" max="8711" width="9.77734375" style="119" customWidth="1"/>
    <col min="8712" max="8712" width="15.77734375" style="119" customWidth="1"/>
    <col min="8713" max="8713" width="12" style="119" customWidth="1"/>
    <col min="8714" max="8714" width="6.77734375" style="119" customWidth="1"/>
    <col min="8715" max="8715" width="13.77734375" style="119" customWidth="1"/>
    <col min="8716" max="8960" width="9.77734375" style="119"/>
    <col min="8961" max="8961" width="10" style="119" customWidth="1"/>
    <col min="8962" max="8962" width="20.5546875" style="119" customWidth="1"/>
    <col min="8963" max="8963" width="2.77734375" style="119" customWidth="1"/>
    <col min="8964" max="8964" width="18.77734375" style="119" customWidth="1"/>
    <col min="8965" max="8967" width="9.77734375" style="119" customWidth="1"/>
    <col min="8968" max="8968" width="15.77734375" style="119" customWidth="1"/>
    <col min="8969" max="8969" width="12" style="119" customWidth="1"/>
    <col min="8970" max="8970" width="6.77734375" style="119" customWidth="1"/>
    <col min="8971" max="8971" width="13.77734375" style="119" customWidth="1"/>
    <col min="8972" max="9216" width="9.77734375" style="119"/>
    <col min="9217" max="9217" width="10" style="119" customWidth="1"/>
    <col min="9218" max="9218" width="20.5546875" style="119" customWidth="1"/>
    <col min="9219" max="9219" width="2.77734375" style="119" customWidth="1"/>
    <col min="9220" max="9220" width="18.77734375" style="119" customWidth="1"/>
    <col min="9221" max="9223" width="9.77734375" style="119" customWidth="1"/>
    <col min="9224" max="9224" width="15.77734375" style="119" customWidth="1"/>
    <col min="9225" max="9225" width="12" style="119" customWidth="1"/>
    <col min="9226" max="9226" width="6.77734375" style="119" customWidth="1"/>
    <col min="9227" max="9227" width="13.77734375" style="119" customWidth="1"/>
    <col min="9228" max="9472" width="9.77734375" style="119"/>
    <col min="9473" max="9473" width="10" style="119" customWidth="1"/>
    <col min="9474" max="9474" width="20.5546875" style="119" customWidth="1"/>
    <col min="9475" max="9475" width="2.77734375" style="119" customWidth="1"/>
    <col min="9476" max="9476" width="18.77734375" style="119" customWidth="1"/>
    <col min="9477" max="9479" width="9.77734375" style="119" customWidth="1"/>
    <col min="9480" max="9480" width="15.77734375" style="119" customWidth="1"/>
    <col min="9481" max="9481" width="12" style="119" customWidth="1"/>
    <col min="9482" max="9482" width="6.77734375" style="119" customWidth="1"/>
    <col min="9483" max="9483" width="13.77734375" style="119" customWidth="1"/>
    <col min="9484" max="9728" width="9.77734375" style="119"/>
    <col min="9729" max="9729" width="10" style="119" customWidth="1"/>
    <col min="9730" max="9730" width="20.5546875" style="119" customWidth="1"/>
    <col min="9731" max="9731" width="2.77734375" style="119" customWidth="1"/>
    <col min="9732" max="9732" width="18.77734375" style="119" customWidth="1"/>
    <col min="9733" max="9735" width="9.77734375" style="119" customWidth="1"/>
    <col min="9736" max="9736" width="15.77734375" style="119" customWidth="1"/>
    <col min="9737" max="9737" width="12" style="119" customWidth="1"/>
    <col min="9738" max="9738" width="6.77734375" style="119" customWidth="1"/>
    <col min="9739" max="9739" width="13.77734375" style="119" customWidth="1"/>
    <col min="9740" max="9984" width="9.77734375" style="119"/>
    <col min="9985" max="9985" width="10" style="119" customWidth="1"/>
    <col min="9986" max="9986" width="20.5546875" style="119" customWidth="1"/>
    <col min="9987" max="9987" width="2.77734375" style="119" customWidth="1"/>
    <col min="9988" max="9988" width="18.77734375" style="119" customWidth="1"/>
    <col min="9989" max="9991" width="9.77734375" style="119" customWidth="1"/>
    <col min="9992" max="9992" width="15.77734375" style="119" customWidth="1"/>
    <col min="9993" max="9993" width="12" style="119" customWidth="1"/>
    <col min="9994" max="9994" width="6.77734375" style="119" customWidth="1"/>
    <col min="9995" max="9995" width="13.77734375" style="119" customWidth="1"/>
    <col min="9996" max="10240" width="9.77734375" style="119"/>
    <col min="10241" max="10241" width="10" style="119" customWidth="1"/>
    <col min="10242" max="10242" width="20.5546875" style="119" customWidth="1"/>
    <col min="10243" max="10243" width="2.77734375" style="119" customWidth="1"/>
    <col min="10244" max="10244" width="18.77734375" style="119" customWidth="1"/>
    <col min="10245" max="10247" width="9.77734375" style="119" customWidth="1"/>
    <col min="10248" max="10248" width="15.77734375" style="119" customWidth="1"/>
    <col min="10249" max="10249" width="12" style="119" customWidth="1"/>
    <col min="10250" max="10250" width="6.77734375" style="119" customWidth="1"/>
    <col min="10251" max="10251" width="13.77734375" style="119" customWidth="1"/>
    <col min="10252" max="10496" width="9.77734375" style="119"/>
    <col min="10497" max="10497" width="10" style="119" customWidth="1"/>
    <col min="10498" max="10498" width="20.5546875" style="119" customWidth="1"/>
    <col min="10499" max="10499" width="2.77734375" style="119" customWidth="1"/>
    <col min="10500" max="10500" width="18.77734375" style="119" customWidth="1"/>
    <col min="10501" max="10503" width="9.77734375" style="119" customWidth="1"/>
    <col min="10504" max="10504" width="15.77734375" style="119" customWidth="1"/>
    <col min="10505" max="10505" width="12" style="119" customWidth="1"/>
    <col min="10506" max="10506" width="6.77734375" style="119" customWidth="1"/>
    <col min="10507" max="10507" width="13.77734375" style="119" customWidth="1"/>
    <col min="10508" max="10752" width="9.77734375" style="119"/>
    <col min="10753" max="10753" width="10" style="119" customWidth="1"/>
    <col min="10754" max="10754" width="20.5546875" style="119" customWidth="1"/>
    <col min="10755" max="10755" width="2.77734375" style="119" customWidth="1"/>
    <col min="10756" max="10756" width="18.77734375" style="119" customWidth="1"/>
    <col min="10757" max="10759" width="9.77734375" style="119" customWidth="1"/>
    <col min="10760" max="10760" width="15.77734375" style="119" customWidth="1"/>
    <col min="10761" max="10761" width="12" style="119" customWidth="1"/>
    <col min="10762" max="10762" width="6.77734375" style="119" customWidth="1"/>
    <col min="10763" max="10763" width="13.77734375" style="119" customWidth="1"/>
    <col min="10764" max="11008" width="9.77734375" style="119"/>
    <col min="11009" max="11009" width="10" style="119" customWidth="1"/>
    <col min="11010" max="11010" width="20.5546875" style="119" customWidth="1"/>
    <col min="11011" max="11011" width="2.77734375" style="119" customWidth="1"/>
    <col min="11012" max="11012" width="18.77734375" style="119" customWidth="1"/>
    <col min="11013" max="11015" width="9.77734375" style="119" customWidth="1"/>
    <col min="11016" max="11016" width="15.77734375" style="119" customWidth="1"/>
    <col min="11017" max="11017" width="12" style="119" customWidth="1"/>
    <col min="11018" max="11018" width="6.77734375" style="119" customWidth="1"/>
    <col min="11019" max="11019" width="13.77734375" style="119" customWidth="1"/>
    <col min="11020" max="11264" width="9.77734375" style="119"/>
    <col min="11265" max="11265" width="10" style="119" customWidth="1"/>
    <col min="11266" max="11266" width="20.5546875" style="119" customWidth="1"/>
    <col min="11267" max="11267" width="2.77734375" style="119" customWidth="1"/>
    <col min="11268" max="11268" width="18.77734375" style="119" customWidth="1"/>
    <col min="11269" max="11271" width="9.77734375" style="119" customWidth="1"/>
    <col min="11272" max="11272" width="15.77734375" style="119" customWidth="1"/>
    <col min="11273" max="11273" width="12" style="119" customWidth="1"/>
    <col min="11274" max="11274" width="6.77734375" style="119" customWidth="1"/>
    <col min="11275" max="11275" width="13.77734375" style="119" customWidth="1"/>
    <col min="11276" max="11520" width="9.77734375" style="119"/>
    <col min="11521" max="11521" width="10" style="119" customWidth="1"/>
    <col min="11522" max="11522" width="20.5546875" style="119" customWidth="1"/>
    <col min="11523" max="11523" width="2.77734375" style="119" customWidth="1"/>
    <col min="11524" max="11524" width="18.77734375" style="119" customWidth="1"/>
    <col min="11525" max="11527" width="9.77734375" style="119" customWidth="1"/>
    <col min="11528" max="11528" width="15.77734375" style="119" customWidth="1"/>
    <col min="11529" max="11529" width="12" style="119" customWidth="1"/>
    <col min="11530" max="11530" width="6.77734375" style="119" customWidth="1"/>
    <col min="11531" max="11531" width="13.77734375" style="119" customWidth="1"/>
    <col min="11532" max="11776" width="9.77734375" style="119"/>
    <col min="11777" max="11777" width="10" style="119" customWidth="1"/>
    <col min="11778" max="11778" width="20.5546875" style="119" customWidth="1"/>
    <col min="11779" max="11779" width="2.77734375" style="119" customWidth="1"/>
    <col min="11780" max="11780" width="18.77734375" style="119" customWidth="1"/>
    <col min="11781" max="11783" width="9.77734375" style="119" customWidth="1"/>
    <col min="11784" max="11784" width="15.77734375" style="119" customWidth="1"/>
    <col min="11785" max="11785" width="12" style="119" customWidth="1"/>
    <col min="11786" max="11786" width="6.77734375" style="119" customWidth="1"/>
    <col min="11787" max="11787" width="13.77734375" style="119" customWidth="1"/>
    <col min="11788" max="12032" width="9.77734375" style="119"/>
    <col min="12033" max="12033" width="10" style="119" customWidth="1"/>
    <col min="12034" max="12034" width="20.5546875" style="119" customWidth="1"/>
    <col min="12035" max="12035" width="2.77734375" style="119" customWidth="1"/>
    <col min="12036" max="12036" width="18.77734375" style="119" customWidth="1"/>
    <col min="12037" max="12039" width="9.77734375" style="119" customWidth="1"/>
    <col min="12040" max="12040" width="15.77734375" style="119" customWidth="1"/>
    <col min="12041" max="12041" width="12" style="119" customWidth="1"/>
    <col min="12042" max="12042" width="6.77734375" style="119" customWidth="1"/>
    <col min="12043" max="12043" width="13.77734375" style="119" customWidth="1"/>
    <col min="12044" max="12288" width="9.77734375" style="119"/>
    <col min="12289" max="12289" width="10" style="119" customWidth="1"/>
    <col min="12290" max="12290" width="20.5546875" style="119" customWidth="1"/>
    <col min="12291" max="12291" width="2.77734375" style="119" customWidth="1"/>
    <col min="12292" max="12292" width="18.77734375" style="119" customWidth="1"/>
    <col min="12293" max="12295" width="9.77734375" style="119" customWidth="1"/>
    <col min="12296" max="12296" width="15.77734375" style="119" customWidth="1"/>
    <col min="12297" max="12297" width="12" style="119" customWidth="1"/>
    <col min="12298" max="12298" width="6.77734375" style="119" customWidth="1"/>
    <col min="12299" max="12299" width="13.77734375" style="119" customWidth="1"/>
    <col min="12300" max="12544" width="9.77734375" style="119"/>
    <col min="12545" max="12545" width="10" style="119" customWidth="1"/>
    <col min="12546" max="12546" width="20.5546875" style="119" customWidth="1"/>
    <col min="12547" max="12547" width="2.77734375" style="119" customWidth="1"/>
    <col min="12548" max="12548" width="18.77734375" style="119" customWidth="1"/>
    <col min="12549" max="12551" width="9.77734375" style="119" customWidth="1"/>
    <col min="12552" max="12552" width="15.77734375" style="119" customWidth="1"/>
    <col min="12553" max="12553" width="12" style="119" customWidth="1"/>
    <col min="12554" max="12554" width="6.77734375" style="119" customWidth="1"/>
    <col min="12555" max="12555" width="13.77734375" style="119" customWidth="1"/>
    <col min="12556" max="12800" width="9.77734375" style="119"/>
    <col min="12801" max="12801" width="10" style="119" customWidth="1"/>
    <col min="12802" max="12802" width="20.5546875" style="119" customWidth="1"/>
    <col min="12803" max="12803" width="2.77734375" style="119" customWidth="1"/>
    <col min="12804" max="12804" width="18.77734375" style="119" customWidth="1"/>
    <col min="12805" max="12807" width="9.77734375" style="119" customWidth="1"/>
    <col min="12808" max="12808" width="15.77734375" style="119" customWidth="1"/>
    <col min="12809" max="12809" width="12" style="119" customWidth="1"/>
    <col min="12810" max="12810" width="6.77734375" style="119" customWidth="1"/>
    <col min="12811" max="12811" width="13.77734375" style="119" customWidth="1"/>
    <col min="12812" max="13056" width="9.77734375" style="119"/>
    <col min="13057" max="13057" width="10" style="119" customWidth="1"/>
    <col min="13058" max="13058" width="20.5546875" style="119" customWidth="1"/>
    <col min="13059" max="13059" width="2.77734375" style="119" customWidth="1"/>
    <col min="13060" max="13060" width="18.77734375" style="119" customWidth="1"/>
    <col min="13061" max="13063" width="9.77734375" style="119" customWidth="1"/>
    <col min="13064" max="13064" width="15.77734375" style="119" customWidth="1"/>
    <col min="13065" max="13065" width="12" style="119" customWidth="1"/>
    <col min="13066" max="13066" width="6.77734375" style="119" customWidth="1"/>
    <col min="13067" max="13067" width="13.77734375" style="119" customWidth="1"/>
    <col min="13068" max="13312" width="9.77734375" style="119"/>
    <col min="13313" max="13313" width="10" style="119" customWidth="1"/>
    <col min="13314" max="13314" width="20.5546875" style="119" customWidth="1"/>
    <col min="13315" max="13315" width="2.77734375" style="119" customWidth="1"/>
    <col min="13316" max="13316" width="18.77734375" style="119" customWidth="1"/>
    <col min="13317" max="13319" width="9.77734375" style="119" customWidth="1"/>
    <col min="13320" max="13320" width="15.77734375" style="119" customWidth="1"/>
    <col min="13321" max="13321" width="12" style="119" customWidth="1"/>
    <col min="13322" max="13322" width="6.77734375" style="119" customWidth="1"/>
    <col min="13323" max="13323" width="13.77734375" style="119" customWidth="1"/>
    <col min="13324" max="13568" width="9.77734375" style="119"/>
    <col min="13569" max="13569" width="10" style="119" customWidth="1"/>
    <col min="13570" max="13570" width="20.5546875" style="119" customWidth="1"/>
    <col min="13571" max="13571" width="2.77734375" style="119" customWidth="1"/>
    <col min="13572" max="13572" width="18.77734375" style="119" customWidth="1"/>
    <col min="13573" max="13575" width="9.77734375" style="119" customWidth="1"/>
    <col min="13576" max="13576" width="15.77734375" style="119" customWidth="1"/>
    <col min="13577" max="13577" width="12" style="119" customWidth="1"/>
    <col min="13578" max="13578" width="6.77734375" style="119" customWidth="1"/>
    <col min="13579" max="13579" width="13.77734375" style="119" customWidth="1"/>
    <col min="13580" max="13824" width="9.77734375" style="119"/>
    <col min="13825" max="13825" width="10" style="119" customWidth="1"/>
    <col min="13826" max="13826" width="20.5546875" style="119" customWidth="1"/>
    <col min="13827" max="13827" width="2.77734375" style="119" customWidth="1"/>
    <col min="13828" max="13828" width="18.77734375" style="119" customWidth="1"/>
    <col min="13829" max="13831" width="9.77734375" style="119" customWidth="1"/>
    <col min="13832" max="13832" width="15.77734375" style="119" customWidth="1"/>
    <col min="13833" max="13833" width="12" style="119" customWidth="1"/>
    <col min="13834" max="13834" width="6.77734375" style="119" customWidth="1"/>
    <col min="13835" max="13835" width="13.77734375" style="119" customWidth="1"/>
    <col min="13836" max="14080" width="9.77734375" style="119"/>
    <col min="14081" max="14081" width="10" style="119" customWidth="1"/>
    <col min="14082" max="14082" width="20.5546875" style="119" customWidth="1"/>
    <col min="14083" max="14083" width="2.77734375" style="119" customWidth="1"/>
    <col min="14084" max="14084" width="18.77734375" style="119" customWidth="1"/>
    <col min="14085" max="14087" width="9.77734375" style="119" customWidth="1"/>
    <col min="14088" max="14088" width="15.77734375" style="119" customWidth="1"/>
    <col min="14089" max="14089" width="12" style="119" customWidth="1"/>
    <col min="14090" max="14090" width="6.77734375" style="119" customWidth="1"/>
    <col min="14091" max="14091" width="13.77734375" style="119" customWidth="1"/>
    <col min="14092" max="14336" width="9.77734375" style="119"/>
    <col min="14337" max="14337" width="10" style="119" customWidth="1"/>
    <col min="14338" max="14338" width="20.5546875" style="119" customWidth="1"/>
    <col min="14339" max="14339" width="2.77734375" style="119" customWidth="1"/>
    <col min="14340" max="14340" width="18.77734375" style="119" customWidth="1"/>
    <col min="14341" max="14343" width="9.77734375" style="119" customWidth="1"/>
    <col min="14344" max="14344" width="15.77734375" style="119" customWidth="1"/>
    <col min="14345" max="14345" width="12" style="119" customWidth="1"/>
    <col min="14346" max="14346" width="6.77734375" style="119" customWidth="1"/>
    <col min="14347" max="14347" width="13.77734375" style="119" customWidth="1"/>
    <col min="14348" max="14592" width="9.77734375" style="119"/>
    <col min="14593" max="14593" width="10" style="119" customWidth="1"/>
    <col min="14594" max="14594" width="20.5546875" style="119" customWidth="1"/>
    <col min="14595" max="14595" width="2.77734375" style="119" customWidth="1"/>
    <col min="14596" max="14596" width="18.77734375" style="119" customWidth="1"/>
    <col min="14597" max="14599" width="9.77734375" style="119" customWidth="1"/>
    <col min="14600" max="14600" width="15.77734375" style="119" customWidth="1"/>
    <col min="14601" max="14601" width="12" style="119" customWidth="1"/>
    <col min="14602" max="14602" width="6.77734375" style="119" customWidth="1"/>
    <col min="14603" max="14603" width="13.77734375" style="119" customWidth="1"/>
    <col min="14604" max="14848" width="9.77734375" style="119"/>
    <col min="14849" max="14849" width="10" style="119" customWidth="1"/>
    <col min="14850" max="14850" width="20.5546875" style="119" customWidth="1"/>
    <col min="14851" max="14851" width="2.77734375" style="119" customWidth="1"/>
    <col min="14852" max="14852" width="18.77734375" style="119" customWidth="1"/>
    <col min="14853" max="14855" width="9.77734375" style="119" customWidth="1"/>
    <col min="14856" max="14856" width="15.77734375" style="119" customWidth="1"/>
    <col min="14857" max="14857" width="12" style="119" customWidth="1"/>
    <col min="14858" max="14858" width="6.77734375" style="119" customWidth="1"/>
    <col min="14859" max="14859" width="13.77734375" style="119" customWidth="1"/>
    <col min="14860" max="15104" width="9.77734375" style="119"/>
    <col min="15105" max="15105" width="10" style="119" customWidth="1"/>
    <col min="15106" max="15106" width="20.5546875" style="119" customWidth="1"/>
    <col min="15107" max="15107" width="2.77734375" style="119" customWidth="1"/>
    <col min="15108" max="15108" width="18.77734375" style="119" customWidth="1"/>
    <col min="15109" max="15111" width="9.77734375" style="119" customWidth="1"/>
    <col min="15112" max="15112" width="15.77734375" style="119" customWidth="1"/>
    <col min="15113" max="15113" width="12" style="119" customWidth="1"/>
    <col min="15114" max="15114" width="6.77734375" style="119" customWidth="1"/>
    <col min="15115" max="15115" width="13.77734375" style="119" customWidth="1"/>
    <col min="15116" max="15360" width="9.77734375" style="119"/>
    <col min="15361" max="15361" width="10" style="119" customWidth="1"/>
    <col min="15362" max="15362" width="20.5546875" style="119" customWidth="1"/>
    <col min="15363" max="15363" width="2.77734375" style="119" customWidth="1"/>
    <col min="15364" max="15364" width="18.77734375" style="119" customWidth="1"/>
    <col min="15365" max="15367" width="9.77734375" style="119" customWidth="1"/>
    <col min="15368" max="15368" width="15.77734375" style="119" customWidth="1"/>
    <col min="15369" max="15369" width="12" style="119" customWidth="1"/>
    <col min="15370" max="15370" width="6.77734375" style="119" customWidth="1"/>
    <col min="15371" max="15371" width="13.77734375" style="119" customWidth="1"/>
    <col min="15372" max="15616" width="9.77734375" style="119"/>
    <col min="15617" max="15617" width="10" style="119" customWidth="1"/>
    <col min="15618" max="15618" width="20.5546875" style="119" customWidth="1"/>
    <col min="15619" max="15619" width="2.77734375" style="119" customWidth="1"/>
    <col min="15620" max="15620" width="18.77734375" style="119" customWidth="1"/>
    <col min="15621" max="15623" width="9.77734375" style="119" customWidth="1"/>
    <col min="15624" max="15624" width="15.77734375" style="119" customWidth="1"/>
    <col min="15625" max="15625" width="12" style="119" customWidth="1"/>
    <col min="15626" max="15626" width="6.77734375" style="119" customWidth="1"/>
    <col min="15627" max="15627" width="13.77734375" style="119" customWidth="1"/>
    <col min="15628" max="15872" width="9.77734375" style="119"/>
    <col min="15873" max="15873" width="10" style="119" customWidth="1"/>
    <col min="15874" max="15874" width="20.5546875" style="119" customWidth="1"/>
    <col min="15875" max="15875" width="2.77734375" style="119" customWidth="1"/>
    <col min="15876" max="15876" width="18.77734375" style="119" customWidth="1"/>
    <col min="15877" max="15879" width="9.77734375" style="119" customWidth="1"/>
    <col min="15880" max="15880" width="15.77734375" style="119" customWidth="1"/>
    <col min="15881" max="15881" width="12" style="119" customWidth="1"/>
    <col min="15882" max="15882" width="6.77734375" style="119" customWidth="1"/>
    <col min="15883" max="15883" width="13.77734375" style="119" customWidth="1"/>
    <col min="15884" max="16128" width="9.77734375" style="119"/>
    <col min="16129" max="16129" width="10" style="119" customWidth="1"/>
    <col min="16130" max="16130" width="20.5546875" style="119" customWidth="1"/>
    <col min="16131" max="16131" width="2.77734375" style="119" customWidth="1"/>
    <col min="16132" max="16132" width="18.77734375" style="119" customWidth="1"/>
    <col min="16133" max="16135" width="9.77734375" style="119" customWidth="1"/>
    <col min="16136" max="16136" width="15.77734375" style="119" customWidth="1"/>
    <col min="16137" max="16137" width="12" style="119" customWidth="1"/>
    <col min="16138" max="16138" width="6.77734375" style="119" customWidth="1"/>
    <col min="16139" max="16139" width="13.77734375" style="119" customWidth="1"/>
    <col min="16140" max="16384" width="9.77734375" style="119"/>
  </cols>
  <sheetData>
    <row r="1" spans="1:10">
      <c r="A1" s="230"/>
      <c r="B1" s="230"/>
      <c r="C1" s="230"/>
      <c r="D1" s="230"/>
      <c r="E1" s="230"/>
      <c r="F1" s="230"/>
      <c r="G1" s="230"/>
      <c r="H1" s="230"/>
      <c r="I1" s="230"/>
    </row>
    <row r="2" spans="1:10">
      <c r="A2" s="230"/>
      <c r="B2" s="230"/>
      <c r="C2" s="230"/>
      <c r="D2" s="230"/>
      <c r="E2" s="230"/>
      <c r="F2" s="230"/>
      <c r="G2" s="230"/>
      <c r="H2" s="230"/>
      <c r="I2" s="230"/>
    </row>
    <row r="3" spans="1:10">
      <c r="A3" s="230"/>
      <c r="B3" s="230"/>
      <c r="C3" s="230"/>
      <c r="D3" s="230"/>
      <c r="E3" s="230"/>
      <c r="F3" s="230"/>
      <c r="G3" s="230"/>
      <c r="H3" s="230"/>
      <c r="I3" s="230"/>
    </row>
    <row r="4" spans="1:10">
      <c r="A4" s="230"/>
      <c r="B4" s="230"/>
      <c r="C4" s="230"/>
      <c r="D4" s="230"/>
      <c r="E4" s="230"/>
      <c r="F4" s="230"/>
      <c r="G4" s="230"/>
      <c r="H4" s="230"/>
      <c r="I4" s="230"/>
    </row>
    <row r="5" spans="1:10">
      <c r="A5" s="230"/>
      <c r="B5" s="230"/>
      <c r="C5" s="230"/>
      <c r="D5" s="230"/>
      <c r="E5" s="230"/>
      <c r="F5" s="230"/>
      <c r="G5" s="230"/>
      <c r="H5" s="230"/>
      <c r="I5" s="230"/>
    </row>
    <row r="6" spans="1:10">
      <c r="A6" s="230" t="s">
        <v>0</v>
      </c>
      <c r="B6" s="230"/>
      <c r="C6" s="230"/>
      <c r="D6" s="230"/>
      <c r="E6" s="230"/>
      <c r="F6" s="230"/>
      <c r="G6" s="230"/>
      <c r="H6" s="230"/>
      <c r="I6" s="232" t="s">
        <v>1</v>
      </c>
      <c r="J6" s="211"/>
    </row>
    <row r="7" spans="1:10">
      <c r="A7" s="230" t="s">
        <v>2</v>
      </c>
      <c r="B7" s="231"/>
      <c r="C7" s="231"/>
      <c r="D7" s="231"/>
      <c r="E7" s="231"/>
      <c r="F7" s="231"/>
      <c r="G7" s="231"/>
      <c r="H7" s="231"/>
      <c r="I7" s="232" t="s">
        <v>3</v>
      </c>
      <c r="J7" s="211"/>
    </row>
    <row r="8" spans="1:10">
      <c r="A8" s="230" t="s">
        <v>4</v>
      </c>
      <c r="B8" s="231"/>
      <c r="C8" s="231"/>
      <c r="D8" s="231"/>
      <c r="E8" s="231"/>
      <c r="F8" s="231"/>
      <c r="G8" s="231"/>
      <c r="H8" s="231"/>
      <c r="I8" s="231"/>
      <c r="J8" s="211"/>
    </row>
    <row r="9" spans="1:10">
      <c r="A9" s="230" t="s">
        <v>5</v>
      </c>
      <c r="B9" s="231"/>
      <c r="C9" s="231"/>
      <c r="D9" s="231"/>
      <c r="E9" s="231"/>
      <c r="F9" s="231"/>
      <c r="G9" s="231"/>
      <c r="H9" s="231"/>
      <c r="I9" s="231"/>
      <c r="J9" s="211"/>
    </row>
    <row r="10" spans="1:10" ht="13.35" customHeight="1" thickBot="1">
      <c r="A10" s="231"/>
      <c r="B10" s="231"/>
      <c r="C10" s="231"/>
      <c r="D10" s="231"/>
      <c r="E10" s="231"/>
      <c r="F10" s="231"/>
      <c r="G10" s="231"/>
      <c r="H10" s="231"/>
      <c r="I10" s="231"/>
      <c r="J10" s="162"/>
    </row>
    <row r="11" spans="1:10" ht="16.350000000000001" customHeight="1" thickTop="1">
      <c r="A11" s="212" t="s">
        <v>6</v>
      </c>
      <c r="B11" s="213"/>
      <c r="C11" s="213"/>
      <c r="D11" s="213"/>
      <c r="E11" s="213"/>
      <c r="F11" s="213"/>
      <c r="G11" s="213"/>
      <c r="H11" s="213"/>
      <c r="I11" s="213"/>
      <c r="J11" s="214"/>
    </row>
    <row r="12" spans="1:10" ht="14.1" customHeight="1" thickBot="1">
      <c r="A12" s="215" t="s">
        <v>1288</v>
      </c>
      <c r="B12" s="209"/>
      <c r="C12" s="209"/>
      <c r="D12" s="209"/>
      <c r="E12" s="209"/>
      <c r="F12" s="209"/>
      <c r="G12" s="209"/>
      <c r="H12" s="209"/>
      <c r="I12" s="209"/>
      <c r="J12" s="214"/>
    </row>
    <row r="13" spans="1:10" ht="14.1" customHeight="1" thickTop="1">
      <c r="A13" s="216"/>
      <c r="B13" s="217"/>
      <c r="C13" s="217"/>
      <c r="D13" s="217"/>
      <c r="E13" s="217"/>
      <c r="F13" s="217"/>
      <c r="G13" s="217"/>
      <c r="H13" s="217"/>
      <c r="I13" s="217"/>
      <c r="J13" s="83"/>
    </row>
    <row r="14" spans="1:10">
      <c r="A14" s="210" t="s">
        <v>7</v>
      </c>
      <c r="B14" s="209"/>
      <c r="C14" s="209"/>
      <c r="D14" s="209"/>
      <c r="E14" s="210"/>
      <c r="F14" s="210"/>
      <c r="G14" s="210"/>
      <c r="H14" s="209"/>
      <c r="I14" s="209"/>
      <c r="J14" s="120"/>
    </row>
    <row r="15" spans="1:10" ht="8.25" customHeight="1">
      <c r="J15" s="120"/>
    </row>
    <row r="16" spans="1:10" ht="5.0999999999999996" customHeight="1">
      <c r="A16" s="218"/>
      <c r="J16" s="120"/>
    </row>
    <row r="17" spans="1:10">
      <c r="A17" s="218" t="s">
        <v>8</v>
      </c>
      <c r="J17" s="120"/>
    </row>
    <row r="18" spans="1:10" ht="6.75" customHeight="1">
      <c r="A18" s="218"/>
      <c r="B18" s="122"/>
      <c r="C18" s="122"/>
      <c r="D18" s="122"/>
      <c r="E18" s="122"/>
      <c r="F18" s="122"/>
      <c r="G18" s="122"/>
      <c r="H18" s="122"/>
      <c r="I18" s="122"/>
      <c r="J18" s="219"/>
    </row>
    <row r="19" spans="1:10" ht="6.75" customHeight="1">
      <c r="A19" s="218"/>
      <c r="B19" s="122"/>
      <c r="C19" s="122"/>
      <c r="D19" s="122"/>
      <c r="E19" s="122"/>
      <c r="F19" s="122"/>
      <c r="G19" s="122"/>
      <c r="H19" s="122"/>
      <c r="I19" s="122"/>
      <c r="J19" s="219"/>
    </row>
    <row r="20" spans="1:10" ht="13.35" customHeight="1">
      <c r="A20" s="218"/>
      <c r="B20" s="229" t="s">
        <v>9</v>
      </c>
      <c r="C20" s="122"/>
      <c r="D20" s="387" t="s">
        <v>10</v>
      </c>
      <c r="E20" s="387"/>
      <c r="F20" s="388"/>
      <c r="G20" s="387"/>
      <c r="H20" s="387"/>
      <c r="I20" s="387"/>
      <c r="J20" s="220">
        <v>8</v>
      </c>
    </row>
    <row r="21" spans="1:10" ht="12.75" customHeight="1">
      <c r="A21" s="218"/>
      <c r="B21" s="229" t="s">
        <v>11</v>
      </c>
      <c r="C21" s="122"/>
      <c r="D21" s="122" t="s">
        <v>12</v>
      </c>
      <c r="E21" s="122"/>
      <c r="F21" s="222"/>
      <c r="G21" s="122"/>
      <c r="H21" s="122"/>
      <c r="I21" s="122"/>
      <c r="J21" s="220">
        <v>9</v>
      </c>
    </row>
    <row r="22" spans="1:10" ht="13.35" customHeight="1">
      <c r="A22" s="218"/>
      <c r="B22" s="229" t="s">
        <v>13</v>
      </c>
      <c r="C22" s="122"/>
      <c r="D22" s="223" t="s">
        <v>14</v>
      </c>
      <c r="E22" s="223"/>
      <c r="F22" s="223"/>
      <c r="G22" s="223"/>
      <c r="H22" s="223"/>
      <c r="I22" s="223"/>
      <c r="J22" s="220">
        <v>10</v>
      </c>
    </row>
    <row r="23" spans="1:10" ht="13.35" customHeight="1">
      <c r="A23" s="218"/>
      <c r="B23" s="229" t="s">
        <v>15</v>
      </c>
      <c r="C23" s="122"/>
      <c r="D23" s="223" t="s">
        <v>16</v>
      </c>
      <c r="E23" s="223"/>
      <c r="F23" s="223"/>
      <c r="G23" s="223"/>
      <c r="H23" s="223"/>
      <c r="I23" s="223"/>
      <c r="J23" s="220">
        <v>11</v>
      </c>
    </row>
    <row r="24" spans="1:10" ht="13.35" customHeight="1">
      <c r="A24" s="218"/>
      <c r="B24" s="229" t="s">
        <v>17</v>
      </c>
      <c r="C24" s="122"/>
      <c r="D24" s="223" t="s">
        <v>18</v>
      </c>
      <c r="E24" s="223"/>
      <c r="F24" s="223"/>
      <c r="G24" s="223"/>
      <c r="H24" s="223"/>
      <c r="I24" s="223"/>
      <c r="J24" s="220">
        <v>12</v>
      </c>
    </row>
    <row r="25" spans="1:10" ht="13.35" customHeight="1">
      <c r="A25" s="218"/>
      <c r="B25" s="229" t="s">
        <v>19</v>
      </c>
      <c r="C25" s="122"/>
      <c r="D25" s="223" t="s">
        <v>20</v>
      </c>
      <c r="E25" s="223"/>
      <c r="F25" s="223"/>
      <c r="G25" s="223"/>
      <c r="H25" s="223"/>
      <c r="I25" s="223"/>
      <c r="J25" s="220">
        <v>13</v>
      </c>
    </row>
    <row r="26" spans="1:10" ht="13.35" customHeight="1">
      <c r="A26" s="218"/>
      <c r="B26" s="229" t="s">
        <v>21</v>
      </c>
      <c r="C26" s="122"/>
      <c r="D26" s="223" t="s">
        <v>22</v>
      </c>
      <c r="E26" s="223"/>
      <c r="F26" s="223"/>
      <c r="G26" s="223"/>
      <c r="H26" s="223"/>
      <c r="I26" s="223"/>
      <c r="J26" s="220">
        <v>14</v>
      </c>
    </row>
    <row r="27" spans="1:10" ht="13.35" customHeight="1">
      <c r="A27" s="218"/>
      <c r="B27" s="229" t="s">
        <v>23</v>
      </c>
      <c r="C27" s="122"/>
      <c r="D27" s="223" t="s">
        <v>24</v>
      </c>
      <c r="E27" s="223"/>
      <c r="F27" s="223"/>
      <c r="G27" s="223"/>
      <c r="H27" s="223"/>
      <c r="I27" s="223"/>
      <c r="J27" s="220">
        <v>15</v>
      </c>
    </row>
    <row r="28" spans="1:10" ht="13.35" customHeight="1">
      <c r="A28" s="218"/>
      <c r="B28" s="229" t="s">
        <v>25</v>
      </c>
      <c r="C28" s="122"/>
      <c r="D28" s="223" t="s">
        <v>26</v>
      </c>
      <c r="E28" s="223"/>
      <c r="F28" s="223"/>
      <c r="G28" s="223"/>
      <c r="H28" s="223"/>
      <c r="I28" s="223"/>
      <c r="J28" s="220">
        <v>16</v>
      </c>
    </row>
    <row r="29" spans="1:10" ht="13.35" customHeight="1">
      <c r="A29" s="218"/>
      <c r="B29" s="229" t="s">
        <v>27</v>
      </c>
      <c r="C29" s="122"/>
      <c r="D29" s="223" t="s">
        <v>28</v>
      </c>
      <c r="E29" s="223"/>
      <c r="F29" s="223"/>
      <c r="G29" s="223"/>
      <c r="H29" s="223"/>
      <c r="I29" s="223"/>
      <c r="J29" s="220">
        <v>17</v>
      </c>
    </row>
    <row r="30" spans="1:10" ht="13.35" customHeight="1">
      <c r="A30" s="218"/>
      <c r="B30" s="229" t="s">
        <v>29</v>
      </c>
      <c r="C30" s="122"/>
      <c r="D30" s="223" t="s">
        <v>30</v>
      </c>
      <c r="E30" s="223"/>
      <c r="F30" s="223"/>
      <c r="G30" s="223"/>
      <c r="H30" s="223"/>
      <c r="I30" s="223"/>
      <c r="J30" s="220">
        <v>18</v>
      </c>
    </row>
    <row r="31" spans="1:10" ht="13.35" customHeight="1">
      <c r="A31" s="218"/>
      <c r="B31" s="229" t="s">
        <v>31</v>
      </c>
      <c r="C31" s="122"/>
      <c r="D31" s="223" t="s">
        <v>32</v>
      </c>
      <c r="E31" s="223"/>
      <c r="F31" s="223"/>
      <c r="G31" s="223"/>
      <c r="H31" s="223"/>
      <c r="I31" s="223"/>
      <c r="J31" s="220">
        <v>19</v>
      </c>
    </row>
    <row r="32" spans="1:10" ht="13.35" customHeight="1">
      <c r="A32" s="218"/>
      <c r="B32" s="229"/>
      <c r="C32" s="122"/>
      <c r="D32" s="223"/>
      <c r="E32" s="223"/>
      <c r="F32" s="223"/>
      <c r="G32" s="223"/>
      <c r="H32" s="223"/>
      <c r="I32" s="223"/>
      <c r="J32" s="220"/>
    </row>
    <row r="33" spans="1:10" ht="13.35" customHeight="1">
      <c r="A33" s="332" t="s">
        <v>33</v>
      </c>
      <c r="B33" s="229"/>
      <c r="C33" s="122"/>
      <c r="D33" s="122"/>
      <c r="E33" s="122"/>
      <c r="F33" s="122"/>
      <c r="G33" s="122"/>
      <c r="H33" s="122"/>
      <c r="I33" s="122"/>
      <c r="J33" s="220">
        <v>20</v>
      </c>
    </row>
    <row r="34" spans="1:10" ht="12" customHeight="1">
      <c r="A34" s="218"/>
      <c r="B34" s="122"/>
      <c r="C34" s="122"/>
      <c r="D34" s="223"/>
      <c r="E34" s="223"/>
      <c r="F34" s="223"/>
      <c r="G34" s="223"/>
      <c r="H34" s="223"/>
      <c r="I34" s="223"/>
      <c r="J34" s="220"/>
    </row>
    <row r="35" spans="1:10">
      <c r="A35" s="218" t="s">
        <v>34</v>
      </c>
      <c r="B35" s="122"/>
      <c r="C35" s="122"/>
      <c r="D35" s="122"/>
      <c r="E35" s="122"/>
      <c r="F35" s="122"/>
      <c r="G35" s="122"/>
      <c r="H35" s="122"/>
      <c r="I35" s="122"/>
      <c r="J35" s="220"/>
    </row>
    <row r="36" spans="1:10" ht="7.5" customHeight="1">
      <c r="A36" s="218"/>
      <c r="B36" s="122"/>
      <c r="C36" s="122"/>
      <c r="D36" s="122"/>
      <c r="E36" s="122"/>
      <c r="F36" s="122"/>
      <c r="G36" s="122"/>
      <c r="H36" s="122"/>
      <c r="I36" s="122"/>
      <c r="J36" s="220"/>
    </row>
    <row r="37" spans="1:10" ht="13.35" customHeight="1">
      <c r="A37" s="218"/>
      <c r="B37" s="229" t="s">
        <v>35</v>
      </c>
      <c r="C37" s="122"/>
      <c r="D37" s="122" t="s">
        <v>36</v>
      </c>
      <c r="E37" s="122"/>
      <c r="F37" s="122"/>
      <c r="G37" s="122"/>
      <c r="H37" s="122"/>
      <c r="I37" s="122"/>
      <c r="J37" s="220">
        <v>31</v>
      </c>
    </row>
    <row r="38" spans="1:10" ht="13.35" customHeight="1">
      <c r="A38" s="218"/>
      <c r="B38" s="229" t="s">
        <v>37</v>
      </c>
      <c r="C38" s="122"/>
      <c r="D38" s="224" t="s">
        <v>38</v>
      </c>
      <c r="E38" s="225"/>
      <c r="F38" s="225"/>
      <c r="G38" s="225"/>
      <c r="H38" s="225"/>
      <c r="I38" s="225"/>
      <c r="J38" s="220">
        <v>33</v>
      </c>
    </row>
    <row r="39" spans="1:10" ht="13.35" customHeight="1">
      <c r="A39" s="218"/>
      <c r="B39" s="229" t="s">
        <v>39</v>
      </c>
      <c r="C39" s="122"/>
      <c r="D39" s="224" t="s">
        <v>40</v>
      </c>
      <c r="E39" s="225"/>
      <c r="F39" s="225"/>
      <c r="G39" s="225"/>
      <c r="H39" s="225"/>
      <c r="I39" s="225"/>
      <c r="J39" s="220">
        <v>43</v>
      </c>
    </row>
    <row r="40" spans="1:10" ht="13.35" customHeight="1">
      <c r="A40" s="218"/>
      <c r="B40" s="229" t="s">
        <v>41</v>
      </c>
      <c r="C40" s="122"/>
      <c r="D40" s="224" t="s">
        <v>42</v>
      </c>
      <c r="E40" s="225"/>
      <c r="F40" s="225"/>
      <c r="G40" s="225"/>
      <c r="H40" s="225"/>
      <c r="I40" s="225"/>
      <c r="J40" s="220">
        <v>45</v>
      </c>
    </row>
    <row r="41" spans="1:10" ht="13.35" customHeight="1">
      <c r="A41" s="218"/>
      <c r="B41" s="229" t="s">
        <v>43</v>
      </c>
      <c r="C41" s="122"/>
      <c r="D41" s="122" t="s">
        <v>44</v>
      </c>
      <c r="E41" s="122"/>
      <c r="F41" s="122"/>
      <c r="G41" s="122"/>
      <c r="H41" s="122"/>
      <c r="I41" s="122"/>
      <c r="J41" s="220">
        <v>46</v>
      </c>
    </row>
    <row r="42" spans="1:10" ht="13.35" customHeight="1">
      <c r="A42" s="218"/>
      <c r="B42" s="229" t="s">
        <v>45</v>
      </c>
      <c r="C42" s="122"/>
      <c r="D42" s="226" t="s">
        <v>46</v>
      </c>
      <c r="E42" s="223"/>
      <c r="F42" s="223"/>
      <c r="G42" s="223"/>
      <c r="H42" s="223"/>
      <c r="I42" s="223"/>
      <c r="J42" s="220">
        <v>48</v>
      </c>
    </row>
    <row r="43" spans="1:10" ht="13.35" customHeight="1">
      <c r="A43" s="218"/>
      <c r="B43" s="229" t="s">
        <v>47</v>
      </c>
      <c r="C43" s="122"/>
      <c r="D43" s="226" t="s">
        <v>48</v>
      </c>
      <c r="E43" s="223"/>
      <c r="F43" s="223"/>
      <c r="G43" s="223"/>
      <c r="H43" s="223"/>
      <c r="I43" s="223"/>
      <c r="J43" s="220">
        <v>54</v>
      </c>
    </row>
    <row r="44" spans="1:10" ht="13.35" customHeight="1">
      <c r="A44" s="218"/>
      <c r="B44" s="229" t="s">
        <v>49</v>
      </c>
      <c r="C44" s="122"/>
      <c r="D44" s="227" t="s">
        <v>50</v>
      </c>
      <c r="E44" s="227"/>
      <c r="F44" s="227"/>
      <c r="G44" s="227"/>
      <c r="H44" s="227"/>
      <c r="I44" s="227"/>
      <c r="J44" s="220">
        <v>55</v>
      </c>
    </row>
    <row r="45" spans="1:10" ht="13.35" customHeight="1">
      <c r="A45" s="218"/>
      <c r="B45" s="229" t="s">
        <v>51</v>
      </c>
      <c r="C45" s="122"/>
      <c r="D45" s="223" t="s">
        <v>52</v>
      </c>
      <c r="E45" s="223"/>
      <c r="F45" s="223"/>
      <c r="G45" s="223"/>
      <c r="H45" s="223"/>
      <c r="I45" s="223"/>
      <c r="J45" s="220">
        <v>56</v>
      </c>
    </row>
    <row r="46" spans="1:10" ht="13.35" customHeight="1">
      <c r="A46" s="218"/>
      <c r="B46" s="229" t="s">
        <v>53</v>
      </c>
      <c r="C46" s="122"/>
      <c r="D46" s="221" t="s">
        <v>16</v>
      </c>
      <c r="E46" s="228"/>
      <c r="F46" s="228"/>
      <c r="G46" s="228"/>
      <c r="H46" s="228"/>
      <c r="I46" s="228"/>
      <c r="J46" s="220">
        <v>57</v>
      </c>
    </row>
    <row r="47" spans="1:10" ht="13.35" customHeight="1">
      <c r="A47" s="218"/>
      <c r="B47" s="229" t="s">
        <v>54</v>
      </c>
      <c r="C47" s="122"/>
      <c r="D47" s="122" t="s">
        <v>55</v>
      </c>
      <c r="E47" s="223"/>
      <c r="F47" s="223"/>
      <c r="G47" s="223"/>
      <c r="H47" s="223"/>
      <c r="I47" s="223"/>
      <c r="J47" s="220">
        <v>58</v>
      </c>
    </row>
    <row r="48" spans="1:10" ht="13.35" customHeight="1">
      <c r="A48" s="218"/>
      <c r="B48" s="229" t="s">
        <v>56</v>
      </c>
      <c r="C48" s="122"/>
      <c r="D48" s="225" t="s">
        <v>57</v>
      </c>
      <c r="E48" s="225"/>
      <c r="F48" s="225"/>
      <c r="G48" s="225"/>
      <c r="H48" s="225"/>
      <c r="I48" s="225"/>
      <c r="J48" s="220">
        <v>59</v>
      </c>
    </row>
    <row r="49" spans="1:10" ht="13.35" customHeight="1">
      <c r="A49" s="218"/>
      <c r="B49" s="229" t="s">
        <v>58</v>
      </c>
      <c r="C49" s="122"/>
      <c r="D49" s="387" t="s">
        <v>59</v>
      </c>
      <c r="E49" s="387"/>
      <c r="F49" s="387"/>
      <c r="G49" s="387"/>
      <c r="H49" s="387"/>
      <c r="I49" s="387"/>
      <c r="J49" s="220">
        <v>60</v>
      </c>
    </row>
    <row r="50" spans="1:10" ht="13.35" customHeight="1">
      <c r="A50" s="218"/>
      <c r="B50" s="122"/>
      <c r="C50" s="122"/>
      <c r="D50" s="222"/>
      <c r="E50" s="222"/>
      <c r="F50" s="222"/>
      <c r="G50" s="222"/>
      <c r="H50" s="222"/>
      <c r="I50" s="222"/>
      <c r="J50" s="220"/>
    </row>
  </sheetData>
  <hyperlinks>
    <hyperlink ref="B20" location="'Exhibit A'!A1" display="Exhibit A" xr:uid="{00000000-0004-0000-0000-000000000000}"/>
    <hyperlink ref="B21" location="'Exhibit A Supplemental'!A1" display="Exhibit A Supplemental" xr:uid="{00000000-0004-0000-0000-000001000000}"/>
    <hyperlink ref="B22" location="'Exhibit B'!A1" display="Exhibit B" xr:uid="{00000000-0004-0000-0000-000002000000}"/>
    <hyperlink ref="B23" location="'Exhibit C'!A1" display="Exhibit C" xr:uid="{00000000-0004-0000-0000-000003000000}"/>
    <hyperlink ref="B24" location="'Exhibit D General'!A1" display="Exhibit D General Fund" xr:uid="{00000000-0004-0000-0000-000004000000}"/>
    <hyperlink ref="B25" location="'Exhibit D Special'!A1" display="Exhibit D Special Revenue" xr:uid="{00000000-0004-0000-0000-000005000000}"/>
    <hyperlink ref="B26" location="'Exhibit D Special State'!A1" display="Exhibit D Special Revenue - State" xr:uid="{00000000-0004-0000-0000-000006000000}"/>
    <hyperlink ref="B27" location="'Exhibit D Special Federal'!A1" display="Exhibit D Special Revenue - Federal" xr:uid="{00000000-0004-0000-0000-000007000000}"/>
    <hyperlink ref="B28" location="'Exhibit D Debt'!A1" display="Exhibit D Debt" xr:uid="{00000000-0004-0000-0000-000008000000}"/>
    <hyperlink ref="B29" location="'Exhibit D Capital'!A1" display="Exhibit D Capital Projects" xr:uid="{00000000-0004-0000-0000-000009000000}"/>
    <hyperlink ref="B30" location="'Exhibit D Capital State'!A1" display="Exhibit D Capital Projects - State" xr:uid="{00000000-0004-0000-0000-00000A000000}"/>
    <hyperlink ref="B31" location="'Exhibit D Capital Federal'!A1" display="Exhibit D Capital Projects - Federal" xr:uid="{00000000-0004-0000-0000-00000B000000}"/>
    <hyperlink ref="B37" location="'Exhibit A-1'!A1" display="Exhibit A-1" xr:uid="{00000000-0004-0000-0000-00000C000000}"/>
    <hyperlink ref="B38" location="'Exhibit A-2 State'!A1" display="Exhibit A-2 - State" xr:uid="{00000000-0004-0000-0000-00000D000000}"/>
    <hyperlink ref="B39" location="'Exhibit A-2 Federal'!A1" display="Exhibit A-2 - Federal" xr:uid="{00000000-0004-0000-0000-00000E000000}"/>
    <hyperlink ref="B40" location="'Exhibit A-2 Summary'!A1" display="Exhibit A-2 - Summary" xr:uid="{00000000-0004-0000-0000-00000F000000}"/>
    <hyperlink ref="B41" location="'Exhibit A-3'!A1" display="Exhibit A-3" xr:uid="{00000000-0004-0000-0000-000010000000}"/>
    <hyperlink ref="B42" location="'Exhibit A-4 '!A1" display="Exhibit A-4" xr:uid="{00000000-0004-0000-0000-000011000000}"/>
    <hyperlink ref="B44" location="'Exhibit B-1'!A1" display="Exhibit B-1" xr:uid="{00000000-0004-0000-0000-000012000000}"/>
    <hyperlink ref="B45" location="'Exhibit B-2'!A1" display="Exhibit B-2" xr:uid="{00000000-0004-0000-0000-000013000000}"/>
    <hyperlink ref="B46" location="'Exhibit C-1'!A1" display="Exhibit C-1" xr:uid="{00000000-0004-0000-0000-000014000000}"/>
    <hyperlink ref="B47" location="'Exhibit C-2'!A1" display="Exhibit C-2" xr:uid="{00000000-0004-0000-0000-000015000000}"/>
    <hyperlink ref="B48" location="'Exhibit C-3'!A1" display="Exhibit C-3" xr:uid="{00000000-0004-0000-0000-000016000000}"/>
    <hyperlink ref="B49" location="'Exhibit C-4'!A1" display="Exhibit C-4" xr:uid="{00000000-0004-0000-0000-000017000000}"/>
    <hyperlink ref="B43" location="'Exhibit A-4  State - Federal'!A1" display="Exhibit A-4 State- Federal" xr:uid="{00000000-0004-0000-0000-000018000000}"/>
    <hyperlink ref="A33" location="'Footnotes 1 - 8'!A1" display="Notes to Financial Statements" xr:uid="{00000000-0004-0000-0000-000019000000}"/>
  </hyperlinks>
  <printOptions horizontalCentered="1"/>
  <pageMargins left="1" right="0.5" top="0.7" bottom="0.6" header="0" footer="0"/>
  <pageSetup scale="85" orientation="landscape" errors="blank" r:id="rId1"/>
  <headerFooter scaleWithDoc="0"/>
  <customProperties>
    <customPr name="SheetOptions" r:id="rId2"/>
    <customPr name="WORKBKFUNCTIONCACHE" r:id="rId3"/>
  </customProperties>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I41"/>
  <sheetViews>
    <sheetView showGridLines="0" zoomScale="80" zoomScaleNormal="80" workbookViewId="0"/>
  </sheetViews>
  <sheetFormatPr defaultColWidth="8.77734375" defaultRowHeight="15"/>
  <cols>
    <col min="1" max="1" width="51.5546875" style="95" customWidth="1"/>
    <col min="2" max="2" width="2.109375" style="95" customWidth="1"/>
    <col min="3" max="3" width="15.77734375" style="88" customWidth="1"/>
    <col min="4" max="4" width="2" style="88" customWidth="1"/>
    <col min="5" max="5" width="15.77734375" style="88" customWidth="1"/>
    <col min="6" max="6" width="2" style="88" customWidth="1"/>
    <col min="7" max="7" width="15.77734375" style="88" customWidth="1"/>
    <col min="8" max="8" width="2.109375" style="88" customWidth="1"/>
    <col min="9" max="9" width="15.77734375" style="88" customWidth="1"/>
    <col min="10" max="10" width="2.109375" style="88" customWidth="1"/>
    <col min="11" max="11" width="15.77734375" style="88" customWidth="1"/>
    <col min="12" max="13" width="3.77734375" style="88" customWidth="1"/>
    <col min="14" max="14" width="12.77734375" style="88" customWidth="1"/>
    <col min="15" max="15" width="2" style="88" customWidth="1"/>
    <col min="16" max="16" width="11.77734375" style="88" customWidth="1"/>
    <col min="17" max="17" width="11.44140625" style="88" customWidth="1"/>
    <col min="18" max="18" width="1.77734375" style="88" customWidth="1"/>
    <col min="19" max="19" width="11.77734375" style="88" customWidth="1"/>
    <col min="20" max="20" width="2.109375" style="88" customWidth="1"/>
    <col min="21" max="21" width="11.44140625" style="88" customWidth="1"/>
    <col min="22" max="22" width="0.5546875" style="88" customWidth="1"/>
    <col min="23" max="23" width="2.109375" style="88" customWidth="1"/>
    <col min="24" max="24" width="10.5546875" style="88" customWidth="1"/>
    <col min="25" max="25" width="11.109375" style="88" customWidth="1"/>
    <col min="26" max="26" width="2.109375" style="88" customWidth="1"/>
    <col min="27" max="27" width="11.109375" style="88" customWidth="1"/>
    <col min="28" max="28" width="2.109375" style="88" customWidth="1"/>
    <col min="29" max="29" width="12.44140625" style="88" customWidth="1"/>
    <col min="30" max="35" width="8.77734375" style="88"/>
    <col min="36" max="16384" width="8.77734375" style="95"/>
  </cols>
  <sheetData>
    <row r="1" spans="1:12">
      <c r="A1" s="203" t="s">
        <v>60</v>
      </c>
    </row>
    <row r="3" spans="1:12" ht="18" customHeight="1">
      <c r="A3" s="144" t="s">
        <v>112</v>
      </c>
      <c r="B3" s="86"/>
      <c r="C3" s="87"/>
      <c r="D3" s="87"/>
      <c r="E3" s="87"/>
      <c r="F3" s="87"/>
      <c r="G3" s="87"/>
      <c r="H3" s="87"/>
      <c r="I3" s="87"/>
      <c r="J3" s="87"/>
      <c r="K3" s="87"/>
      <c r="L3" s="87"/>
    </row>
    <row r="4" spans="1:12" ht="18" customHeight="1">
      <c r="A4" s="144" t="s">
        <v>153</v>
      </c>
      <c r="B4" s="86"/>
      <c r="C4" s="87"/>
      <c r="D4" s="87"/>
      <c r="E4" s="87"/>
      <c r="F4" s="87"/>
      <c r="G4" s="87"/>
      <c r="H4" s="87"/>
      <c r="I4" s="87"/>
      <c r="J4" s="87"/>
      <c r="K4" s="87"/>
      <c r="L4" s="87"/>
    </row>
    <row r="5" spans="1:12" ht="18" customHeight="1">
      <c r="A5" s="144" t="s">
        <v>221</v>
      </c>
      <c r="B5" s="89"/>
      <c r="C5" s="90"/>
      <c r="D5" s="90"/>
      <c r="E5" s="90"/>
      <c r="F5" s="90"/>
      <c r="G5" s="90"/>
      <c r="H5" s="90"/>
      <c r="I5" s="90"/>
      <c r="J5" s="90"/>
      <c r="K5" s="91" t="s">
        <v>154</v>
      </c>
      <c r="L5" s="90"/>
    </row>
    <row r="6" spans="1:12" ht="18" customHeight="1">
      <c r="A6" s="144" t="s">
        <v>222</v>
      </c>
      <c r="B6" s="89"/>
      <c r="C6" s="90"/>
      <c r="D6" s="90"/>
      <c r="E6" s="90"/>
      <c r="F6" s="90"/>
      <c r="G6" s="90"/>
      <c r="H6" s="90"/>
      <c r="I6" s="90"/>
      <c r="J6" s="90"/>
      <c r="K6" s="111" t="s">
        <v>189</v>
      </c>
      <c r="L6" s="90"/>
    </row>
    <row r="7" spans="1:12" ht="18" customHeight="1">
      <c r="A7" s="144" t="s">
        <v>223</v>
      </c>
      <c r="B7" s="89"/>
      <c r="C7" s="90"/>
      <c r="D7" s="90"/>
      <c r="E7" s="90"/>
      <c r="F7" s="90"/>
      <c r="G7" s="90"/>
      <c r="H7" s="90"/>
      <c r="I7" s="90"/>
      <c r="J7" s="90"/>
      <c r="K7" s="111"/>
      <c r="L7" s="90"/>
    </row>
    <row r="8" spans="1:12" ht="18" customHeight="1">
      <c r="A8" s="145" t="s">
        <v>1289</v>
      </c>
      <c r="B8" s="89"/>
      <c r="C8" s="90"/>
      <c r="D8" s="90"/>
      <c r="E8" s="90"/>
      <c r="F8" s="90"/>
      <c r="G8" s="90"/>
      <c r="H8" s="90"/>
      <c r="I8" s="90"/>
      <c r="J8" s="90"/>
      <c r="K8" s="90"/>
      <c r="L8" s="90"/>
    </row>
    <row r="9" spans="1:12" ht="16.350000000000001" customHeight="1">
      <c r="A9" s="99" t="s">
        <v>157</v>
      </c>
      <c r="B9" s="92"/>
      <c r="C9" s="90"/>
      <c r="D9" s="90"/>
      <c r="E9" s="90"/>
      <c r="F9" s="90"/>
      <c r="G9" s="90"/>
      <c r="H9" s="90"/>
      <c r="I9" s="90"/>
      <c r="J9" s="90"/>
      <c r="K9" s="90"/>
      <c r="L9" s="90"/>
    </row>
    <row r="10" spans="1:12" ht="18">
      <c r="A10" s="93"/>
      <c r="B10" s="89"/>
      <c r="C10" s="90"/>
      <c r="D10" s="90"/>
      <c r="E10" s="90"/>
      <c r="F10" s="90"/>
      <c r="G10" s="90"/>
      <c r="H10" s="90"/>
      <c r="I10" s="90"/>
      <c r="J10" s="90"/>
      <c r="K10" s="90"/>
      <c r="L10" s="90"/>
    </row>
    <row r="11" spans="1:12">
      <c r="A11" s="94"/>
      <c r="B11" s="89"/>
      <c r="C11" s="90"/>
      <c r="D11" s="90"/>
      <c r="E11" s="90"/>
      <c r="F11" s="90"/>
      <c r="G11" s="90"/>
      <c r="H11" s="90"/>
      <c r="I11" s="90"/>
      <c r="J11" s="90"/>
      <c r="K11" s="90"/>
      <c r="L11" s="90"/>
    </row>
    <row r="12" spans="1:12">
      <c r="A12" s="94"/>
      <c r="B12" s="89"/>
      <c r="C12" s="90"/>
      <c r="D12" s="90"/>
      <c r="E12" s="90"/>
      <c r="F12" s="90"/>
      <c r="G12" s="90"/>
      <c r="H12" s="90"/>
      <c r="I12" s="90"/>
      <c r="J12" s="90"/>
      <c r="K12" s="90"/>
      <c r="L12" s="90"/>
    </row>
    <row r="13" spans="1:12" ht="15.75">
      <c r="C13" s="764"/>
      <c r="D13" s="765"/>
      <c r="E13" s="765"/>
      <c r="F13" s="765"/>
      <c r="G13" s="765"/>
      <c r="H13" s="765"/>
      <c r="I13" s="765"/>
      <c r="J13" s="765"/>
      <c r="K13" s="765"/>
      <c r="L13" s="96"/>
    </row>
    <row r="14" spans="1:12" ht="15.75">
      <c r="C14" s="97"/>
      <c r="D14" s="97"/>
      <c r="E14" s="97"/>
      <c r="F14" s="97"/>
      <c r="G14" s="97"/>
      <c r="H14" s="97"/>
      <c r="I14" s="97"/>
      <c r="J14" s="97"/>
      <c r="K14" s="406" t="s">
        <v>158</v>
      </c>
      <c r="L14" s="97"/>
    </row>
    <row r="15" spans="1:12" ht="15.75">
      <c r="C15" s="97"/>
      <c r="D15" s="97"/>
      <c r="E15" s="97"/>
      <c r="F15" s="97"/>
      <c r="G15" s="97"/>
      <c r="H15" s="97"/>
      <c r="I15" s="97"/>
      <c r="J15" s="97"/>
      <c r="K15" s="406" t="s">
        <v>159</v>
      </c>
      <c r="L15" s="406"/>
    </row>
    <row r="16" spans="1:12" ht="15.75">
      <c r="C16" s="761" t="s">
        <v>160</v>
      </c>
      <c r="D16" s="761"/>
      <c r="E16" s="761"/>
      <c r="F16" s="761"/>
      <c r="G16" s="761"/>
      <c r="H16" s="97"/>
      <c r="I16" s="97"/>
      <c r="J16" s="97"/>
      <c r="K16" s="406" t="s">
        <v>161</v>
      </c>
      <c r="L16" s="406"/>
    </row>
    <row r="17" spans="1:12" ht="15.75">
      <c r="C17" s="406" t="s">
        <v>162</v>
      </c>
      <c r="D17" s="406"/>
      <c r="E17" s="389" t="s">
        <v>163</v>
      </c>
      <c r="F17" s="406"/>
      <c r="G17" s="405" t="s">
        <v>164</v>
      </c>
      <c r="H17" s="97"/>
      <c r="I17" s="405" t="s">
        <v>165</v>
      </c>
      <c r="J17" s="97"/>
      <c r="K17" s="405" t="s">
        <v>166</v>
      </c>
      <c r="L17" s="406"/>
    </row>
    <row r="18" spans="1:12">
      <c r="A18" s="92"/>
      <c r="B18" s="89"/>
      <c r="C18" s="98"/>
      <c r="D18" s="90"/>
      <c r="E18" s="90"/>
      <c r="F18" s="90"/>
      <c r="G18" s="98"/>
      <c r="H18" s="90"/>
      <c r="I18" s="98"/>
      <c r="J18" s="90"/>
      <c r="K18" s="98"/>
      <c r="L18" s="90"/>
    </row>
    <row r="19" spans="1:12" ht="15.75">
      <c r="A19" s="99" t="s">
        <v>72</v>
      </c>
      <c r="B19" s="101"/>
    </row>
    <row r="20" spans="1:12">
      <c r="A20" s="116" t="s">
        <v>224</v>
      </c>
      <c r="B20" s="103" t="s">
        <v>74</v>
      </c>
      <c r="C20" s="506">
        <v>30764000</v>
      </c>
      <c r="D20" s="103"/>
      <c r="E20" s="506">
        <v>32294000</v>
      </c>
      <c r="F20" s="150"/>
      <c r="G20" s="506">
        <v>33949000</v>
      </c>
      <c r="H20" s="103"/>
      <c r="I20" s="127">
        <f>ROUND('Exhibit A-3'!Q21,-2)</f>
        <v>33705400</v>
      </c>
      <c r="J20" s="103"/>
      <c r="K20" s="127">
        <f t="shared" ref="K20:K26" si="0">ROUND(SUM(I20)-SUM(G20),1)</f>
        <v>-243600</v>
      </c>
    </row>
    <row r="21" spans="1:12">
      <c r="A21" s="116" t="s">
        <v>225</v>
      </c>
      <c r="B21" s="95" t="s">
        <v>74</v>
      </c>
      <c r="C21" s="102">
        <v>9791000</v>
      </c>
      <c r="D21" s="103"/>
      <c r="E21" s="102">
        <v>9791000</v>
      </c>
      <c r="F21" s="104"/>
      <c r="G21" s="102">
        <v>10075000</v>
      </c>
      <c r="H21" s="103"/>
      <c r="I21" s="102">
        <f>ROUND('Exhibit A-3'!Q22,-2)</f>
        <v>10079800</v>
      </c>
      <c r="J21" s="103"/>
      <c r="K21" s="102">
        <f t="shared" si="0"/>
        <v>4800</v>
      </c>
    </row>
    <row r="22" spans="1:12">
      <c r="A22" s="116" t="s">
        <v>226</v>
      </c>
      <c r="B22" s="95" t="s">
        <v>74</v>
      </c>
      <c r="C22" s="102">
        <v>7692000</v>
      </c>
      <c r="D22" s="103"/>
      <c r="E22" s="102">
        <v>8627000</v>
      </c>
      <c r="F22" s="104"/>
      <c r="G22" s="102">
        <v>9235000</v>
      </c>
      <c r="H22" s="103"/>
      <c r="I22" s="102">
        <f>ROUND('Exhibit A-3'!Q23,-2)</f>
        <v>10062900</v>
      </c>
      <c r="J22" s="103"/>
      <c r="K22" s="102">
        <f t="shared" ref="K22" si="1">ROUND(SUM(I22)-SUM(G22),1)</f>
        <v>827900</v>
      </c>
    </row>
    <row r="23" spans="1:12">
      <c r="A23" s="116" t="s">
        <v>227</v>
      </c>
      <c r="B23" s="95" t="s">
        <v>74</v>
      </c>
      <c r="C23" s="102">
        <v>1029000</v>
      </c>
      <c r="D23" s="103"/>
      <c r="E23" s="102">
        <v>1029000</v>
      </c>
      <c r="F23" s="104"/>
      <c r="G23" s="102">
        <v>1139000</v>
      </c>
      <c r="H23" s="103"/>
      <c r="I23" s="102">
        <f>ROUND('Exhibit A-3'!Q24,-2)</f>
        <v>1196800</v>
      </c>
      <c r="J23" s="103"/>
      <c r="K23" s="102">
        <f t="shared" si="0"/>
        <v>57800</v>
      </c>
    </row>
    <row r="24" spans="1:12">
      <c r="A24" s="100" t="s">
        <v>195</v>
      </c>
      <c r="B24" s="95" t="s">
        <v>74</v>
      </c>
      <c r="C24" s="102">
        <v>417000</v>
      </c>
      <c r="E24" s="102">
        <v>537000</v>
      </c>
      <c r="F24" s="102"/>
      <c r="G24" s="102">
        <v>537000</v>
      </c>
      <c r="I24" s="102">
        <f>ROUND('Exhibit A-3'!Q25,-2)</f>
        <v>580300</v>
      </c>
      <c r="K24" s="102">
        <f t="shared" si="0"/>
        <v>43300</v>
      </c>
    </row>
    <row r="25" spans="1:12">
      <c r="A25" s="100" t="s">
        <v>208</v>
      </c>
      <c r="B25" s="95" t="s">
        <v>74</v>
      </c>
      <c r="C25" s="102">
        <v>58000</v>
      </c>
      <c r="E25" s="102">
        <v>58000</v>
      </c>
      <c r="F25" s="102"/>
      <c r="G25" s="102">
        <v>58000</v>
      </c>
      <c r="I25" s="102">
        <f>ROUND('Exhibit A-3'!Q26,-2)</f>
        <v>57700</v>
      </c>
      <c r="K25" s="102">
        <f t="shared" si="0"/>
        <v>-300</v>
      </c>
    </row>
    <row r="26" spans="1:12">
      <c r="A26" s="100" t="s">
        <v>209</v>
      </c>
      <c r="B26" s="95" t="s">
        <v>74</v>
      </c>
      <c r="C26" s="102">
        <v>2002000</v>
      </c>
      <c r="E26" s="102">
        <v>2112000</v>
      </c>
      <c r="F26" s="102"/>
      <c r="G26" s="102">
        <v>2308000</v>
      </c>
      <c r="I26" s="104">
        <f>ROUND('Exhibit A-3'!Q42,-2)</f>
        <v>2382900</v>
      </c>
      <c r="K26" s="102">
        <f t="shared" si="0"/>
        <v>74900</v>
      </c>
    </row>
    <row r="27" spans="1:12" ht="15.75">
      <c r="A27" s="105" t="s">
        <v>198</v>
      </c>
      <c r="B27" s="95" t="s">
        <v>74</v>
      </c>
      <c r="C27" s="106">
        <f>ROUND(SUM(C20:C26),1)</f>
        <v>51753000</v>
      </c>
      <c r="D27" s="97"/>
      <c r="E27" s="515">
        <f>ROUND(SUM(E20:E26),1)</f>
        <v>54448000</v>
      </c>
      <c r="F27" s="97"/>
      <c r="G27" s="106">
        <f>ROUND(SUM(G20:G26),1)</f>
        <v>57301000</v>
      </c>
      <c r="H27" s="97"/>
      <c r="I27" s="106">
        <f>ROUND(SUM(I20:I26),1)</f>
        <v>58065800</v>
      </c>
      <c r="J27" s="97"/>
      <c r="K27" s="106">
        <f>ROUND(SUM(K20:K26),1)</f>
        <v>764800</v>
      </c>
      <c r="L27" s="97"/>
    </row>
    <row r="28" spans="1:12">
      <c r="C28" s="108"/>
      <c r="E28" s="102"/>
      <c r="G28" s="108"/>
      <c r="I28" s="108"/>
      <c r="K28" s="108"/>
    </row>
    <row r="29" spans="1:12" ht="15.75">
      <c r="A29" s="99" t="s">
        <v>80</v>
      </c>
      <c r="C29" s="102"/>
      <c r="E29" s="102"/>
      <c r="G29" s="102"/>
      <c r="I29" s="102"/>
      <c r="K29" s="102"/>
    </row>
    <row r="30" spans="1:12">
      <c r="A30" s="100" t="s">
        <v>228</v>
      </c>
      <c r="B30" s="95" t="s">
        <v>74</v>
      </c>
      <c r="C30" s="102">
        <v>41000</v>
      </c>
      <c r="D30" s="102"/>
      <c r="E30" s="102">
        <v>41000</v>
      </c>
      <c r="F30" s="102"/>
      <c r="G30" s="102">
        <v>41000</v>
      </c>
      <c r="I30" s="327">
        <f>ROUND(SUM('Exhibit A-3'!Q32),-2)</f>
        <v>36300</v>
      </c>
      <c r="K30" s="102">
        <f>ROUND(SUM(I30)-SUM(G30),1)</f>
        <v>-4700</v>
      </c>
    </row>
    <row r="31" spans="1:12">
      <c r="A31" s="100" t="s">
        <v>229</v>
      </c>
      <c r="B31" s="95" t="s">
        <v>74</v>
      </c>
      <c r="C31" s="102">
        <v>1538000</v>
      </c>
      <c r="D31" s="102"/>
      <c r="E31" s="102">
        <v>2288000</v>
      </c>
      <c r="F31" s="102"/>
      <c r="G31" s="102">
        <v>4246000</v>
      </c>
      <c r="I31" s="327">
        <f>ROUND('Exhibit A-3'!Q34,-2)</f>
        <v>5749600</v>
      </c>
      <c r="K31" s="102">
        <f>ROUND(SUM(I31)-SUM(G31),1)</f>
        <v>1503600</v>
      </c>
    </row>
    <row r="32" spans="1:12">
      <c r="A32" s="100" t="s">
        <v>201</v>
      </c>
      <c r="B32" s="95" t="s">
        <v>74</v>
      </c>
      <c r="C32" s="102">
        <v>50171000</v>
      </c>
      <c r="D32" s="102"/>
      <c r="E32" s="102">
        <v>52093000</v>
      </c>
      <c r="F32" s="102"/>
      <c r="G32" s="102">
        <v>52988000</v>
      </c>
      <c r="I32" s="104">
        <f>-ROUND('Exhibit A-3'!Q43,-2)</f>
        <v>52292600</v>
      </c>
      <c r="K32" s="102">
        <f>ROUND(SUM(I32)-SUM(G32),1)</f>
        <v>-695400</v>
      </c>
    </row>
    <row r="33" spans="1:12" ht="15.75">
      <c r="A33" s="105" t="s">
        <v>230</v>
      </c>
      <c r="B33" s="95" t="s">
        <v>74</v>
      </c>
      <c r="C33" s="106">
        <f>ROUND(SUM(C30:C32),1)</f>
        <v>51750000</v>
      </c>
      <c r="D33" s="97"/>
      <c r="E33" s="476">
        <f>ROUND(SUM(E30:E32),1)</f>
        <v>54422000</v>
      </c>
      <c r="F33" s="97"/>
      <c r="G33" s="106">
        <f>ROUND(SUM(G30:G32),1)</f>
        <v>57275000</v>
      </c>
      <c r="H33" s="97"/>
      <c r="I33" s="106">
        <f>ROUND(SUM(I30:I32),1)</f>
        <v>58078500</v>
      </c>
      <c r="J33" s="97"/>
      <c r="K33" s="106">
        <f>ROUND(SUM(K30:K32),1)</f>
        <v>803500</v>
      </c>
      <c r="L33" s="97"/>
    </row>
    <row r="34" spans="1:12">
      <c r="C34" s="108"/>
      <c r="E34" s="102"/>
      <c r="G34" s="108"/>
      <c r="I34" s="108"/>
      <c r="K34" s="108"/>
    </row>
    <row r="35" spans="1:12" ht="15.75">
      <c r="A35" s="33" t="s">
        <v>186</v>
      </c>
      <c r="C35" s="102"/>
      <c r="E35" s="102"/>
      <c r="G35" s="102"/>
      <c r="I35" s="102"/>
      <c r="K35" s="102"/>
    </row>
    <row r="36" spans="1:12" ht="15.75">
      <c r="A36" s="40" t="s">
        <v>187</v>
      </c>
      <c r="B36" s="109" t="s">
        <v>74</v>
      </c>
      <c r="C36" s="110">
        <f>ROUND(SUM(C27-C33),1)</f>
        <v>3000</v>
      </c>
      <c r="D36" s="111"/>
      <c r="E36" s="110">
        <f>ROUND(SUM(E27-E33),1)</f>
        <v>26000</v>
      </c>
      <c r="F36" s="111"/>
      <c r="G36" s="110">
        <f>ROUND(SUM(G27-G33),1)</f>
        <v>26000</v>
      </c>
      <c r="H36" s="111"/>
      <c r="I36" s="110">
        <f>ROUND(SUM(I27-I33),1)</f>
        <v>-12700</v>
      </c>
      <c r="J36" s="111"/>
      <c r="K36" s="110">
        <f>ROUND(SUM(K27-K33),1)</f>
        <v>-38700</v>
      </c>
      <c r="L36" s="97"/>
    </row>
    <row r="37" spans="1:12" ht="15.75">
      <c r="C37" s="102"/>
      <c r="E37" s="102"/>
      <c r="G37" s="102"/>
      <c r="I37" s="102"/>
      <c r="K37" s="102"/>
      <c r="L37" s="97"/>
    </row>
    <row r="38" spans="1:12" ht="24" customHeight="1">
      <c r="A38" s="105" t="s">
        <v>103</v>
      </c>
      <c r="B38" s="112" t="s">
        <v>74</v>
      </c>
      <c r="C38" s="110">
        <v>117000</v>
      </c>
      <c r="E38" s="110">
        <f>C38</f>
        <v>117000</v>
      </c>
      <c r="G38" s="110">
        <f>C38</f>
        <v>117000</v>
      </c>
      <c r="I38" s="110">
        <f>ROUND('Exhibit A-3'!Q51,-2)</f>
        <v>117400</v>
      </c>
      <c r="K38" s="110">
        <f>SUM(I38)-SUM(G38)</f>
        <v>400</v>
      </c>
      <c r="L38" s="97"/>
    </row>
    <row r="39" spans="1:12" ht="24.75" customHeight="1" thickBot="1">
      <c r="A39" s="105" t="s">
        <v>231</v>
      </c>
      <c r="B39" s="113" t="s">
        <v>74</v>
      </c>
      <c r="C39" s="128">
        <f>ROUND(SUM(C36:C38),1)</f>
        <v>120000</v>
      </c>
      <c r="D39" s="113"/>
      <c r="E39" s="128">
        <f>ROUND(SUM(E36:E38),1)</f>
        <v>143000</v>
      </c>
      <c r="F39" s="113"/>
      <c r="G39" s="128">
        <f>ROUND(SUM(G36:G38),1)</f>
        <v>143000</v>
      </c>
      <c r="H39" s="113"/>
      <c r="I39" s="128">
        <f>ROUND(SUM(I36:I38),1)</f>
        <v>104700</v>
      </c>
      <c r="J39" s="113"/>
      <c r="K39" s="128">
        <f>ROUND(SUM(K36:K38),1)</f>
        <v>-38300</v>
      </c>
      <c r="L39" s="97"/>
    </row>
    <row r="40" spans="1:12" ht="15.75" thickTop="1">
      <c r="A40" s="92"/>
      <c r="B40" s="112"/>
      <c r="C40" s="114"/>
    </row>
    <row r="41" spans="1:12" ht="15.75">
      <c r="A41" s="316" t="s">
        <v>105</v>
      </c>
      <c r="I41" s="88" t="s">
        <v>74</v>
      </c>
    </row>
  </sheetData>
  <mergeCells count="2">
    <mergeCell ref="C13:K13"/>
    <mergeCell ref="C16:G16"/>
  </mergeCells>
  <hyperlinks>
    <hyperlink ref="A41" location="'Footnotes 1 - 10'!A1" display="See Accompanying Notes" xr:uid="{00000000-0004-0000-0900-000000000000}"/>
  </hyperlinks>
  <printOptions horizontalCentered="1"/>
  <pageMargins left="0.25" right="0.25" top="0.75" bottom="0.25" header="0" footer="0.25"/>
  <pageSetup scale="34" orientation="landscape" r:id="rId1"/>
  <headerFooter scaleWithDoc="0">
    <oddFooter>&amp;R&amp;8 16</oddFooter>
  </headerFooter>
  <customProperties>
    <customPr name="SheetOptions" r:id="rId2"/>
  </customProperties>
  <ignoredErrors>
    <ignoredError sqref="K22"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O50"/>
  <sheetViews>
    <sheetView showGridLines="0" zoomScale="80" zoomScaleNormal="80" workbookViewId="0"/>
  </sheetViews>
  <sheetFormatPr defaultRowHeight="15"/>
  <cols>
    <col min="1" max="1" width="51" style="95" customWidth="1"/>
    <col min="2" max="2" width="2.109375" style="95" customWidth="1"/>
    <col min="3" max="3" width="14.77734375" style="88" customWidth="1"/>
    <col min="4" max="4" width="1.109375" style="88" customWidth="1"/>
    <col min="5" max="5" width="14.77734375" style="88" customWidth="1"/>
    <col min="6" max="6" width="1.109375" style="88" customWidth="1"/>
    <col min="7" max="7" width="14.77734375" style="88" customWidth="1"/>
    <col min="8" max="8" width="1.109375" style="88" customWidth="1"/>
    <col min="9" max="9" width="14.77734375" style="88" customWidth="1"/>
    <col min="10" max="10" width="1.109375" style="88" customWidth="1"/>
    <col min="11" max="11" width="14.77734375" style="88" customWidth="1"/>
    <col min="12" max="13" width="3.77734375" style="88" customWidth="1"/>
    <col min="14" max="14" width="12.44140625" style="88" customWidth="1"/>
    <col min="15" max="15" width="2.109375" style="88" customWidth="1"/>
    <col min="16" max="16" width="12.5546875" style="88" customWidth="1"/>
    <col min="17" max="17" width="2.109375" style="88" customWidth="1"/>
    <col min="18" max="18" width="12.77734375" style="88" customWidth="1"/>
    <col min="19" max="19" width="2.109375" style="88" customWidth="1"/>
    <col min="20" max="20" width="12.77734375" style="88" customWidth="1"/>
    <col min="21" max="21" width="2" style="88" customWidth="1"/>
    <col min="22" max="22" width="11.77734375" style="88" customWidth="1"/>
    <col min="23" max="23" width="11.44140625" style="88" customWidth="1"/>
    <col min="24" max="24" width="1.77734375" style="88" customWidth="1"/>
    <col min="25" max="25" width="11.77734375" style="88" customWidth="1"/>
    <col min="26" max="26" width="2.109375" style="88" customWidth="1"/>
    <col min="27" max="27" width="11.44140625" style="88" customWidth="1"/>
    <col min="28" max="28" width="0.5546875" style="88" customWidth="1"/>
    <col min="29" max="29" width="2.109375" style="88" customWidth="1"/>
    <col min="30" max="30" width="10.5546875" style="88" customWidth="1"/>
    <col min="31" max="31" width="11.109375" style="88" customWidth="1"/>
    <col min="32" max="32" width="2.109375" style="88" customWidth="1"/>
    <col min="33" max="33" width="11.109375" style="88" customWidth="1"/>
    <col min="34" max="34" width="2.109375" style="88" customWidth="1"/>
    <col min="35" max="35" width="12.44140625" style="88" customWidth="1"/>
    <col min="36" max="41" width="8.77734375" style="88"/>
    <col min="42" max="254" width="8.77734375" style="95"/>
    <col min="255" max="255" width="51" style="95" customWidth="1"/>
    <col min="256" max="256" width="2.109375" style="95" customWidth="1"/>
    <col min="257" max="257" width="14.109375" style="95" customWidth="1"/>
    <col min="258" max="259" width="8.77734375" style="95" customWidth="1"/>
    <col min="260" max="260" width="2" style="95" customWidth="1"/>
    <col min="261" max="261" width="14.77734375" style="95" customWidth="1"/>
    <col min="262" max="262" width="2" style="95" customWidth="1"/>
    <col min="263" max="263" width="14.77734375" style="95" customWidth="1"/>
    <col min="264" max="264" width="2.109375" style="95" customWidth="1"/>
    <col min="265" max="265" width="14.77734375" style="95" customWidth="1"/>
    <col min="266" max="266" width="2.109375" style="95" customWidth="1"/>
    <col min="267" max="267" width="14.77734375" style="95" customWidth="1"/>
    <col min="268" max="269" width="3.77734375" style="95" customWidth="1"/>
    <col min="270" max="270" width="12.44140625" style="95" customWidth="1"/>
    <col min="271" max="271" width="2.109375" style="95" customWidth="1"/>
    <col min="272" max="272" width="12.5546875" style="95" customWidth="1"/>
    <col min="273" max="273" width="2.109375" style="95" customWidth="1"/>
    <col min="274" max="274" width="12.77734375" style="95" customWidth="1"/>
    <col min="275" max="275" width="2.109375" style="95" customWidth="1"/>
    <col min="276" max="276" width="12.77734375" style="95" customWidth="1"/>
    <col min="277" max="277" width="2" style="95" customWidth="1"/>
    <col min="278" max="278" width="11.77734375" style="95" customWidth="1"/>
    <col min="279" max="279" width="11.44140625" style="95" customWidth="1"/>
    <col min="280" max="280" width="1.77734375" style="95" customWidth="1"/>
    <col min="281" max="281" width="11.77734375" style="95" customWidth="1"/>
    <col min="282" max="282" width="2.109375" style="95" customWidth="1"/>
    <col min="283" max="283" width="11.44140625" style="95" customWidth="1"/>
    <col min="284" max="284" width="0.5546875" style="95" customWidth="1"/>
    <col min="285" max="285" width="2.109375" style="95" customWidth="1"/>
    <col min="286" max="286" width="10.5546875" style="95" customWidth="1"/>
    <col min="287" max="287" width="11.109375" style="95" customWidth="1"/>
    <col min="288" max="288" width="2.109375" style="95" customWidth="1"/>
    <col min="289" max="289" width="11.109375" style="95" customWidth="1"/>
    <col min="290" max="290" width="2.109375" style="95" customWidth="1"/>
    <col min="291" max="291" width="12.44140625" style="95" customWidth="1"/>
    <col min="292" max="510" width="8.77734375" style="95"/>
    <col min="511" max="511" width="51" style="95" customWidth="1"/>
    <col min="512" max="512" width="2.109375" style="95" customWidth="1"/>
    <col min="513" max="513" width="14.109375" style="95" customWidth="1"/>
    <col min="514" max="515" width="8.77734375" style="95" customWidth="1"/>
    <col min="516" max="516" width="2" style="95" customWidth="1"/>
    <col min="517" max="517" width="14.77734375" style="95" customWidth="1"/>
    <col min="518" max="518" width="2" style="95" customWidth="1"/>
    <col min="519" max="519" width="14.77734375" style="95" customWidth="1"/>
    <col min="520" max="520" width="2.109375" style="95" customWidth="1"/>
    <col min="521" max="521" width="14.77734375" style="95" customWidth="1"/>
    <col min="522" max="522" width="2.109375" style="95" customWidth="1"/>
    <col min="523" max="523" width="14.77734375" style="95" customWidth="1"/>
    <col min="524" max="525" width="3.77734375" style="95" customWidth="1"/>
    <col min="526" max="526" width="12.44140625" style="95" customWidth="1"/>
    <col min="527" max="527" width="2.109375" style="95" customWidth="1"/>
    <col min="528" max="528" width="12.5546875" style="95" customWidth="1"/>
    <col min="529" max="529" width="2.109375" style="95" customWidth="1"/>
    <col min="530" max="530" width="12.77734375" style="95" customWidth="1"/>
    <col min="531" max="531" width="2.109375" style="95" customWidth="1"/>
    <col min="532" max="532" width="12.77734375" style="95" customWidth="1"/>
    <col min="533" max="533" width="2" style="95" customWidth="1"/>
    <col min="534" max="534" width="11.77734375" style="95" customWidth="1"/>
    <col min="535" max="535" width="11.44140625" style="95" customWidth="1"/>
    <col min="536" max="536" width="1.77734375" style="95" customWidth="1"/>
    <col min="537" max="537" width="11.77734375" style="95" customWidth="1"/>
    <col min="538" max="538" width="2.109375" style="95" customWidth="1"/>
    <col min="539" max="539" width="11.44140625" style="95" customWidth="1"/>
    <col min="540" max="540" width="0.5546875" style="95" customWidth="1"/>
    <col min="541" max="541" width="2.109375" style="95" customWidth="1"/>
    <col min="542" max="542" width="10.5546875" style="95" customWidth="1"/>
    <col min="543" max="543" width="11.109375" style="95" customWidth="1"/>
    <col min="544" max="544" width="2.109375" style="95" customWidth="1"/>
    <col min="545" max="545" width="11.109375" style="95" customWidth="1"/>
    <col min="546" max="546" width="2.109375" style="95" customWidth="1"/>
    <col min="547" max="547" width="12.44140625" style="95" customWidth="1"/>
    <col min="548" max="766" width="8.77734375" style="95"/>
    <col min="767" max="767" width="51" style="95" customWidth="1"/>
    <col min="768" max="768" width="2.109375" style="95" customWidth="1"/>
    <col min="769" max="769" width="14.109375" style="95" customWidth="1"/>
    <col min="770" max="771" width="8.77734375" style="95" customWidth="1"/>
    <col min="772" max="772" width="2" style="95" customWidth="1"/>
    <col min="773" max="773" width="14.77734375" style="95" customWidth="1"/>
    <col min="774" max="774" width="2" style="95" customWidth="1"/>
    <col min="775" max="775" width="14.77734375" style="95" customWidth="1"/>
    <col min="776" max="776" width="2.109375" style="95" customWidth="1"/>
    <col min="777" max="777" width="14.77734375" style="95" customWidth="1"/>
    <col min="778" max="778" width="2.109375" style="95" customWidth="1"/>
    <col min="779" max="779" width="14.77734375" style="95" customWidth="1"/>
    <col min="780" max="781" width="3.77734375" style="95" customWidth="1"/>
    <col min="782" max="782" width="12.44140625" style="95" customWidth="1"/>
    <col min="783" max="783" width="2.109375" style="95" customWidth="1"/>
    <col min="784" max="784" width="12.5546875" style="95" customWidth="1"/>
    <col min="785" max="785" width="2.109375" style="95" customWidth="1"/>
    <col min="786" max="786" width="12.77734375" style="95" customWidth="1"/>
    <col min="787" max="787" width="2.109375" style="95" customWidth="1"/>
    <col min="788" max="788" width="12.77734375" style="95" customWidth="1"/>
    <col min="789" max="789" width="2" style="95" customWidth="1"/>
    <col min="790" max="790" width="11.77734375" style="95" customWidth="1"/>
    <col min="791" max="791" width="11.44140625" style="95" customWidth="1"/>
    <col min="792" max="792" width="1.77734375" style="95" customWidth="1"/>
    <col min="793" max="793" width="11.77734375" style="95" customWidth="1"/>
    <col min="794" max="794" width="2.109375" style="95" customWidth="1"/>
    <col min="795" max="795" width="11.44140625" style="95" customWidth="1"/>
    <col min="796" max="796" width="0.5546875" style="95" customWidth="1"/>
    <col min="797" max="797" width="2.109375" style="95" customWidth="1"/>
    <col min="798" max="798" width="10.5546875" style="95" customWidth="1"/>
    <col min="799" max="799" width="11.109375" style="95" customWidth="1"/>
    <col min="800" max="800" width="2.109375" style="95" customWidth="1"/>
    <col min="801" max="801" width="11.109375" style="95" customWidth="1"/>
    <col min="802" max="802" width="2.109375" style="95" customWidth="1"/>
    <col min="803" max="803" width="12.44140625" style="95" customWidth="1"/>
    <col min="804" max="1022" width="8.77734375" style="95"/>
    <col min="1023" max="1023" width="51" style="95" customWidth="1"/>
    <col min="1024" max="1024" width="2.109375" style="95" customWidth="1"/>
    <col min="1025" max="1025" width="14.109375" style="95" customWidth="1"/>
    <col min="1026" max="1027" width="8.77734375" style="95" customWidth="1"/>
    <col min="1028" max="1028" width="2" style="95" customWidth="1"/>
    <col min="1029" max="1029" width="14.77734375" style="95" customWidth="1"/>
    <col min="1030" max="1030" width="2" style="95" customWidth="1"/>
    <col min="1031" max="1031" width="14.77734375" style="95" customWidth="1"/>
    <col min="1032" max="1032" width="2.109375" style="95" customWidth="1"/>
    <col min="1033" max="1033" width="14.77734375" style="95" customWidth="1"/>
    <col min="1034" max="1034" width="2.109375" style="95" customWidth="1"/>
    <col min="1035" max="1035" width="14.77734375" style="95" customWidth="1"/>
    <col min="1036" max="1037" width="3.77734375" style="95" customWidth="1"/>
    <col min="1038" max="1038" width="12.44140625" style="95" customWidth="1"/>
    <col min="1039" max="1039" width="2.109375" style="95" customWidth="1"/>
    <col min="1040" max="1040" width="12.5546875" style="95" customWidth="1"/>
    <col min="1041" max="1041" width="2.109375" style="95" customWidth="1"/>
    <col min="1042" max="1042" width="12.77734375" style="95" customWidth="1"/>
    <col min="1043" max="1043" width="2.109375" style="95" customWidth="1"/>
    <col min="1044" max="1044" width="12.77734375" style="95" customWidth="1"/>
    <col min="1045" max="1045" width="2" style="95" customWidth="1"/>
    <col min="1046" max="1046" width="11.77734375" style="95" customWidth="1"/>
    <col min="1047" max="1047" width="11.44140625" style="95" customWidth="1"/>
    <col min="1048" max="1048" width="1.77734375" style="95" customWidth="1"/>
    <col min="1049" max="1049" width="11.77734375" style="95" customWidth="1"/>
    <col min="1050" max="1050" width="2.109375" style="95" customWidth="1"/>
    <col min="1051" max="1051" width="11.44140625" style="95" customWidth="1"/>
    <col min="1052" max="1052" width="0.5546875" style="95" customWidth="1"/>
    <col min="1053" max="1053" width="2.109375" style="95" customWidth="1"/>
    <col min="1054" max="1054" width="10.5546875" style="95" customWidth="1"/>
    <col min="1055" max="1055" width="11.109375" style="95" customWidth="1"/>
    <col min="1056" max="1056" width="2.109375" style="95" customWidth="1"/>
    <col min="1057" max="1057" width="11.109375" style="95" customWidth="1"/>
    <col min="1058" max="1058" width="2.109375" style="95" customWidth="1"/>
    <col min="1059" max="1059" width="12.44140625" style="95" customWidth="1"/>
    <col min="1060" max="1278" width="8.77734375" style="95"/>
    <col min="1279" max="1279" width="51" style="95" customWidth="1"/>
    <col min="1280" max="1280" width="2.109375" style="95" customWidth="1"/>
    <col min="1281" max="1281" width="14.109375" style="95" customWidth="1"/>
    <col min="1282" max="1283" width="8.77734375" style="95" customWidth="1"/>
    <col min="1284" max="1284" width="2" style="95" customWidth="1"/>
    <col min="1285" max="1285" width="14.77734375" style="95" customWidth="1"/>
    <col min="1286" max="1286" width="2" style="95" customWidth="1"/>
    <col min="1287" max="1287" width="14.77734375" style="95" customWidth="1"/>
    <col min="1288" max="1288" width="2.109375" style="95" customWidth="1"/>
    <col min="1289" max="1289" width="14.77734375" style="95" customWidth="1"/>
    <col min="1290" max="1290" width="2.109375" style="95" customWidth="1"/>
    <col min="1291" max="1291" width="14.77734375" style="95" customWidth="1"/>
    <col min="1292" max="1293" width="3.77734375" style="95" customWidth="1"/>
    <col min="1294" max="1294" width="12.44140625" style="95" customWidth="1"/>
    <col min="1295" max="1295" width="2.109375" style="95" customWidth="1"/>
    <col min="1296" max="1296" width="12.5546875" style="95" customWidth="1"/>
    <col min="1297" max="1297" width="2.109375" style="95" customWidth="1"/>
    <col min="1298" max="1298" width="12.77734375" style="95" customWidth="1"/>
    <col min="1299" max="1299" width="2.109375" style="95" customWidth="1"/>
    <col min="1300" max="1300" width="12.77734375" style="95" customWidth="1"/>
    <col min="1301" max="1301" width="2" style="95" customWidth="1"/>
    <col min="1302" max="1302" width="11.77734375" style="95" customWidth="1"/>
    <col min="1303" max="1303" width="11.44140625" style="95" customWidth="1"/>
    <col min="1304" max="1304" width="1.77734375" style="95" customWidth="1"/>
    <col min="1305" max="1305" width="11.77734375" style="95" customWidth="1"/>
    <col min="1306" max="1306" width="2.109375" style="95" customWidth="1"/>
    <col min="1307" max="1307" width="11.44140625" style="95" customWidth="1"/>
    <col min="1308" max="1308" width="0.5546875" style="95" customWidth="1"/>
    <col min="1309" max="1309" width="2.109375" style="95" customWidth="1"/>
    <col min="1310" max="1310" width="10.5546875" style="95" customWidth="1"/>
    <col min="1311" max="1311" width="11.109375" style="95" customWidth="1"/>
    <col min="1312" max="1312" width="2.109375" style="95" customWidth="1"/>
    <col min="1313" max="1313" width="11.109375" style="95" customWidth="1"/>
    <col min="1314" max="1314" width="2.109375" style="95" customWidth="1"/>
    <col min="1315" max="1315" width="12.44140625" style="95" customWidth="1"/>
    <col min="1316" max="1534" width="8.77734375" style="95"/>
    <col min="1535" max="1535" width="51" style="95" customWidth="1"/>
    <col min="1536" max="1536" width="2.109375" style="95" customWidth="1"/>
    <col min="1537" max="1537" width="14.109375" style="95" customWidth="1"/>
    <col min="1538" max="1539" width="8.77734375" style="95" customWidth="1"/>
    <col min="1540" max="1540" width="2" style="95" customWidth="1"/>
    <col min="1541" max="1541" width="14.77734375" style="95" customWidth="1"/>
    <col min="1542" max="1542" width="2" style="95" customWidth="1"/>
    <col min="1543" max="1543" width="14.77734375" style="95" customWidth="1"/>
    <col min="1544" max="1544" width="2.109375" style="95" customWidth="1"/>
    <col min="1545" max="1545" width="14.77734375" style="95" customWidth="1"/>
    <col min="1546" max="1546" width="2.109375" style="95" customWidth="1"/>
    <col min="1547" max="1547" width="14.77734375" style="95" customWidth="1"/>
    <col min="1548" max="1549" width="3.77734375" style="95" customWidth="1"/>
    <col min="1550" max="1550" width="12.44140625" style="95" customWidth="1"/>
    <col min="1551" max="1551" width="2.109375" style="95" customWidth="1"/>
    <col min="1552" max="1552" width="12.5546875" style="95" customWidth="1"/>
    <col min="1553" max="1553" width="2.109375" style="95" customWidth="1"/>
    <col min="1554" max="1554" width="12.77734375" style="95" customWidth="1"/>
    <col min="1555" max="1555" width="2.109375" style="95" customWidth="1"/>
    <col min="1556" max="1556" width="12.77734375" style="95" customWidth="1"/>
    <col min="1557" max="1557" width="2" style="95" customWidth="1"/>
    <col min="1558" max="1558" width="11.77734375" style="95" customWidth="1"/>
    <col min="1559" max="1559" width="11.44140625" style="95" customWidth="1"/>
    <col min="1560" max="1560" width="1.77734375" style="95" customWidth="1"/>
    <col min="1561" max="1561" width="11.77734375" style="95" customWidth="1"/>
    <col min="1562" max="1562" width="2.109375" style="95" customWidth="1"/>
    <col min="1563" max="1563" width="11.44140625" style="95" customWidth="1"/>
    <col min="1564" max="1564" width="0.5546875" style="95" customWidth="1"/>
    <col min="1565" max="1565" width="2.109375" style="95" customWidth="1"/>
    <col min="1566" max="1566" width="10.5546875" style="95" customWidth="1"/>
    <col min="1567" max="1567" width="11.109375" style="95" customWidth="1"/>
    <col min="1568" max="1568" width="2.109375" style="95" customWidth="1"/>
    <col min="1569" max="1569" width="11.109375" style="95" customWidth="1"/>
    <col min="1570" max="1570" width="2.109375" style="95" customWidth="1"/>
    <col min="1571" max="1571" width="12.44140625" style="95" customWidth="1"/>
    <col min="1572" max="1790" width="8.77734375" style="95"/>
    <col min="1791" max="1791" width="51" style="95" customWidth="1"/>
    <col min="1792" max="1792" width="2.109375" style="95" customWidth="1"/>
    <col min="1793" max="1793" width="14.109375" style="95" customWidth="1"/>
    <col min="1794" max="1795" width="8.77734375" style="95" customWidth="1"/>
    <col min="1796" max="1796" width="2" style="95" customWidth="1"/>
    <col min="1797" max="1797" width="14.77734375" style="95" customWidth="1"/>
    <col min="1798" max="1798" width="2" style="95" customWidth="1"/>
    <col min="1799" max="1799" width="14.77734375" style="95" customWidth="1"/>
    <col min="1800" max="1800" width="2.109375" style="95" customWidth="1"/>
    <col min="1801" max="1801" width="14.77734375" style="95" customWidth="1"/>
    <col min="1802" max="1802" width="2.109375" style="95" customWidth="1"/>
    <col min="1803" max="1803" width="14.77734375" style="95" customWidth="1"/>
    <col min="1804" max="1805" width="3.77734375" style="95" customWidth="1"/>
    <col min="1806" max="1806" width="12.44140625" style="95" customWidth="1"/>
    <col min="1807" max="1807" width="2.109375" style="95" customWidth="1"/>
    <col min="1808" max="1808" width="12.5546875" style="95" customWidth="1"/>
    <col min="1809" max="1809" width="2.109375" style="95" customWidth="1"/>
    <col min="1810" max="1810" width="12.77734375" style="95" customWidth="1"/>
    <col min="1811" max="1811" width="2.109375" style="95" customWidth="1"/>
    <col min="1812" max="1812" width="12.77734375" style="95" customWidth="1"/>
    <col min="1813" max="1813" width="2" style="95" customWidth="1"/>
    <col min="1814" max="1814" width="11.77734375" style="95" customWidth="1"/>
    <col min="1815" max="1815" width="11.44140625" style="95" customWidth="1"/>
    <col min="1816" max="1816" width="1.77734375" style="95" customWidth="1"/>
    <col min="1817" max="1817" width="11.77734375" style="95" customWidth="1"/>
    <col min="1818" max="1818" width="2.109375" style="95" customWidth="1"/>
    <col min="1819" max="1819" width="11.44140625" style="95" customWidth="1"/>
    <col min="1820" max="1820" width="0.5546875" style="95" customWidth="1"/>
    <col min="1821" max="1821" width="2.109375" style="95" customWidth="1"/>
    <col min="1822" max="1822" width="10.5546875" style="95" customWidth="1"/>
    <col min="1823" max="1823" width="11.109375" style="95" customWidth="1"/>
    <col min="1824" max="1824" width="2.109375" style="95" customWidth="1"/>
    <col min="1825" max="1825" width="11.109375" style="95" customWidth="1"/>
    <col min="1826" max="1826" width="2.109375" style="95" customWidth="1"/>
    <col min="1827" max="1827" width="12.44140625" style="95" customWidth="1"/>
    <col min="1828" max="2046" width="8.77734375" style="95"/>
    <col min="2047" max="2047" width="51" style="95" customWidth="1"/>
    <col min="2048" max="2048" width="2.109375" style="95" customWidth="1"/>
    <col min="2049" max="2049" width="14.109375" style="95" customWidth="1"/>
    <col min="2050" max="2051" width="8.77734375" style="95" customWidth="1"/>
    <col min="2052" max="2052" width="2" style="95" customWidth="1"/>
    <col min="2053" max="2053" width="14.77734375" style="95" customWidth="1"/>
    <col min="2054" max="2054" width="2" style="95" customWidth="1"/>
    <col min="2055" max="2055" width="14.77734375" style="95" customWidth="1"/>
    <col min="2056" max="2056" width="2.109375" style="95" customWidth="1"/>
    <col min="2057" max="2057" width="14.77734375" style="95" customWidth="1"/>
    <col min="2058" max="2058" width="2.109375" style="95" customWidth="1"/>
    <col min="2059" max="2059" width="14.77734375" style="95" customWidth="1"/>
    <col min="2060" max="2061" width="3.77734375" style="95" customWidth="1"/>
    <col min="2062" max="2062" width="12.44140625" style="95" customWidth="1"/>
    <col min="2063" max="2063" width="2.109375" style="95" customWidth="1"/>
    <col min="2064" max="2064" width="12.5546875" style="95" customWidth="1"/>
    <col min="2065" max="2065" width="2.109375" style="95" customWidth="1"/>
    <col min="2066" max="2066" width="12.77734375" style="95" customWidth="1"/>
    <col min="2067" max="2067" width="2.109375" style="95" customWidth="1"/>
    <col min="2068" max="2068" width="12.77734375" style="95" customWidth="1"/>
    <col min="2069" max="2069" width="2" style="95" customWidth="1"/>
    <col min="2070" max="2070" width="11.77734375" style="95" customWidth="1"/>
    <col min="2071" max="2071" width="11.44140625" style="95" customWidth="1"/>
    <col min="2072" max="2072" width="1.77734375" style="95" customWidth="1"/>
    <col min="2073" max="2073" width="11.77734375" style="95" customWidth="1"/>
    <col min="2074" max="2074" width="2.109375" style="95" customWidth="1"/>
    <col min="2075" max="2075" width="11.44140625" style="95" customWidth="1"/>
    <col min="2076" max="2076" width="0.5546875" style="95" customWidth="1"/>
    <col min="2077" max="2077" width="2.109375" style="95" customWidth="1"/>
    <col min="2078" max="2078" width="10.5546875" style="95" customWidth="1"/>
    <col min="2079" max="2079" width="11.109375" style="95" customWidth="1"/>
    <col min="2080" max="2080" width="2.109375" style="95" customWidth="1"/>
    <col min="2081" max="2081" width="11.109375" style="95" customWidth="1"/>
    <col min="2082" max="2082" width="2.109375" style="95" customWidth="1"/>
    <col min="2083" max="2083" width="12.44140625" style="95" customWidth="1"/>
    <col min="2084" max="2302" width="8.77734375" style="95"/>
    <col min="2303" max="2303" width="51" style="95" customWidth="1"/>
    <col min="2304" max="2304" width="2.109375" style="95" customWidth="1"/>
    <col min="2305" max="2305" width="14.109375" style="95" customWidth="1"/>
    <col min="2306" max="2307" width="8.77734375" style="95" customWidth="1"/>
    <col min="2308" max="2308" width="2" style="95" customWidth="1"/>
    <col min="2309" max="2309" width="14.77734375" style="95" customWidth="1"/>
    <col min="2310" max="2310" width="2" style="95" customWidth="1"/>
    <col min="2311" max="2311" width="14.77734375" style="95" customWidth="1"/>
    <col min="2312" max="2312" width="2.109375" style="95" customWidth="1"/>
    <col min="2313" max="2313" width="14.77734375" style="95" customWidth="1"/>
    <col min="2314" max="2314" width="2.109375" style="95" customWidth="1"/>
    <col min="2315" max="2315" width="14.77734375" style="95" customWidth="1"/>
    <col min="2316" max="2317" width="3.77734375" style="95" customWidth="1"/>
    <col min="2318" max="2318" width="12.44140625" style="95" customWidth="1"/>
    <col min="2319" max="2319" width="2.109375" style="95" customWidth="1"/>
    <col min="2320" max="2320" width="12.5546875" style="95" customWidth="1"/>
    <col min="2321" max="2321" width="2.109375" style="95" customWidth="1"/>
    <col min="2322" max="2322" width="12.77734375" style="95" customWidth="1"/>
    <col min="2323" max="2323" width="2.109375" style="95" customWidth="1"/>
    <col min="2324" max="2324" width="12.77734375" style="95" customWidth="1"/>
    <col min="2325" max="2325" width="2" style="95" customWidth="1"/>
    <col min="2326" max="2326" width="11.77734375" style="95" customWidth="1"/>
    <col min="2327" max="2327" width="11.44140625" style="95" customWidth="1"/>
    <col min="2328" max="2328" width="1.77734375" style="95" customWidth="1"/>
    <col min="2329" max="2329" width="11.77734375" style="95" customWidth="1"/>
    <col min="2330" max="2330" width="2.109375" style="95" customWidth="1"/>
    <col min="2331" max="2331" width="11.44140625" style="95" customWidth="1"/>
    <col min="2332" max="2332" width="0.5546875" style="95" customWidth="1"/>
    <col min="2333" max="2333" width="2.109375" style="95" customWidth="1"/>
    <col min="2334" max="2334" width="10.5546875" style="95" customWidth="1"/>
    <col min="2335" max="2335" width="11.109375" style="95" customWidth="1"/>
    <col min="2336" max="2336" width="2.109375" style="95" customWidth="1"/>
    <col min="2337" max="2337" width="11.109375" style="95" customWidth="1"/>
    <col min="2338" max="2338" width="2.109375" style="95" customWidth="1"/>
    <col min="2339" max="2339" width="12.44140625" style="95" customWidth="1"/>
    <col min="2340" max="2558" width="8.77734375" style="95"/>
    <col min="2559" max="2559" width="51" style="95" customWidth="1"/>
    <col min="2560" max="2560" width="2.109375" style="95" customWidth="1"/>
    <col min="2561" max="2561" width="14.109375" style="95" customWidth="1"/>
    <col min="2562" max="2563" width="8.77734375" style="95" customWidth="1"/>
    <col min="2564" max="2564" width="2" style="95" customWidth="1"/>
    <col min="2565" max="2565" width="14.77734375" style="95" customWidth="1"/>
    <col min="2566" max="2566" width="2" style="95" customWidth="1"/>
    <col min="2567" max="2567" width="14.77734375" style="95" customWidth="1"/>
    <col min="2568" max="2568" width="2.109375" style="95" customWidth="1"/>
    <col min="2569" max="2569" width="14.77734375" style="95" customWidth="1"/>
    <col min="2570" max="2570" width="2.109375" style="95" customWidth="1"/>
    <col min="2571" max="2571" width="14.77734375" style="95" customWidth="1"/>
    <col min="2572" max="2573" width="3.77734375" style="95" customWidth="1"/>
    <col min="2574" max="2574" width="12.44140625" style="95" customWidth="1"/>
    <col min="2575" max="2575" width="2.109375" style="95" customWidth="1"/>
    <col min="2576" max="2576" width="12.5546875" style="95" customWidth="1"/>
    <col min="2577" max="2577" width="2.109375" style="95" customWidth="1"/>
    <col min="2578" max="2578" width="12.77734375" style="95" customWidth="1"/>
    <col min="2579" max="2579" width="2.109375" style="95" customWidth="1"/>
    <col min="2580" max="2580" width="12.77734375" style="95" customWidth="1"/>
    <col min="2581" max="2581" width="2" style="95" customWidth="1"/>
    <col min="2582" max="2582" width="11.77734375" style="95" customWidth="1"/>
    <col min="2583" max="2583" width="11.44140625" style="95" customWidth="1"/>
    <col min="2584" max="2584" width="1.77734375" style="95" customWidth="1"/>
    <col min="2585" max="2585" width="11.77734375" style="95" customWidth="1"/>
    <col min="2586" max="2586" width="2.109375" style="95" customWidth="1"/>
    <col min="2587" max="2587" width="11.44140625" style="95" customWidth="1"/>
    <col min="2588" max="2588" width="0.5546875" style="95" customWidth="1"/>
    <col min="2589" max="2589" width="2.109375" style="95" customWidth="1"/>
    <col min="2590" max="2590" width="10.5546875" style="95" customWidth="1"/>
    <col min="2591" max="2591" width="11.109375" style="95" customWidth="1"/>
    <col min="2592" max="2592" width="2.109375" style="95" customWidth="1"/>
    <col min="2593" max="2593" width="11.109375" style="95" customWidth="1"/>
    <col min="2594" max="2594" width="2.109375" style="95" customWidth="1"/>
    <col min="2595" max="2595" width="12.44140625" style="95" customWidth="1"/>
    <col min="2596" max="2814" width="8.77734375" style="95"/>
    <col min="2815" max="2815" width="51" style="95" customWidth="1"/>
    <col min="2816" max="2816" width="2.109375" style="95" customWidth="1"/>
    <col min="2817" max="2817" width="14.109375" style="95" customWidth="1"/>
    <col min="2818" max="2819" width="8.77734375" style="95" customWidth="1"/>
    <col min="2820" max="2820" width="2" style="95" customWidth="1"/>
    <col min="2821" max="2821" width="14.77734375" style="95" customWidth="1"/>
    <col min="2822" max="2822" width="2" style="95" customWidth="1"/>
    <col min="2823" max="2823" width="14.77734375" style="95" customWidth="1"/>
    <col min="2824" max="2824" width="2.109375" style="95" customWidth="1"/>
    <col min="2825" max="2825" width="14.77734375" style="95" customWidth="1"/>
    <col min="2826" max="2826" width="2.109375" style="95" customWidth="1"/>
    <col min="2827" max="2827" width="14.77734375" style="95" customWidth="1"/>
    <col min="2828" max="2829" width="3.77734375" style="95" customWidth="1"/>
    <col min="2830" max="2830" width="12.44140625" style="95" customWidth="1"/>
    <col min="2831" max="2831" width="2.109375" style="95" customWidth="1"/>
    <col min="2832" max="2832" width="12.5546875" style="95" customWidth="1"/>
    <col min="2833" max="2833" width="2.109375" style="95" customWidth="1"/>
    <col min="2834" max="2834" width="12.77734375" style="95" customWidth="1"/>
    <col min="2835" max="2835" width="2.109375" style="95" customWidth="1"/>
    <col min="2836" max="2836" width="12.77734375" style="95" customWidth="1"/>
    <col min="2837" max="2837" width="2" style="95" customWidth="1"/>
    <col min="2838" max="2838" width="11.77734375" style="95" customWidth="1"/>
    <col min="2839" max="2839" width="11.44140625" style="95" customWidth="1"/>
    <col min="2840" max="2840" width="1.77734375" style="95" customWidth="1"/>
    <col min="2841" max="2841" width="11.77734375" style="95" customWidth="1"/>
    <col min="2842" max="2842" width="2.109375" style="95" customWidth="1"/>
    <col min="2843" max="2843" width="11.44140625" style="95" customWidth="1"/>
    <col min="2844" max="2844" width="0.5546875" style="95" customWidth="1"/>
    <col min="2845" max="2845" width="2.109375" style="95" customWidth="1"/>
    <col min="2846" max="2846" width="10.5546875" style="95" customWidth="1"/>
    <col min="2847" max="2847" width="11.109375" style="95" customWidth="1"/>
    <col min="2848" max="2848" width="2.109375" style="95" customWidth="1"/>
    <col min="2849" max="2849" width="11.109375" style="95" customWidth="1"/>
    <col min="2850" max="2850" width="2.109375" style="95" customWidth="1"/>
    <col min="2851" max="2851" width="12.44140625" style="95" customWidth="1"/>
    <col min="2852" max="3070" width="8.77734375" style="95"/>
    <col min="3071" max="3071" width="51" style="95" customWidth="1"/>
    <col min="3072" max="3072" width="2.109375" style="95" customWidth="1"/>
    <col min="3073" max="3073" width="14.109375" style="95" customWidth="1"/>
    <col min="3074" max="3075" width="8.77734375" style="95" customWidth="1"/>
    <col min="3076" max="3076" width="2" style="95" customWidth="1"/>
    <col min="3077" max="3077" width="14.77734375" style="95" customWidth="1"/>
    <col min="3078" max="3078" width="2" style="95" customWidth="1"/>
    <col min="3079" max="3079" width="14.77734375" style="95" customWidth="1"/>
    <col min="3080" max="3080" width="2.109375" style="95" customWidth="1"/>
    <col min="3081" max="3081" width="14.77734375" style="95" customWidth="1"/>
    <col min="3082" max="3082" width="2.109375" style="95" customWidth="1"/>
    <col min="3083" max="3083" width="14.77734375" style="95" customWidth="1"/>
    <col min="3084" max="3085" width="3.77734375" style="95" customWidth="1"/>
    <col min="3086" max="3086" width="12.44140625" style="95" customWidth="1"/>
    <col min="3087" max="3087" width="2.109375" style="95" customWidth="1"/>
    <col min="3088" max="3088" width="12.5546875" style="95" customWidth="1"/>
    <col min="3089" max="3089" width="2.109375" style="95" customWidth="1"/>
    <col min="3090" max="3090" width="12.77734375" style="95" customWidth="1"/>
    <col min="3091" max="3091" width="2.109375" style="95" customWidth="1"/>
    <col min="3092" max="3092" width="12.77734375" style="95" customWidth="1"/>
    <col min="3093" max="3093" width="2" style="95" customWidth="1"/>
    <col min="3094" max="3094" width="11.77734375" style="95" customWidth="1"/>
    <col min="3095" max="3095" width="11.44140625" style="95" customWidth="1"/>
    <col min="3096" max="3096" width="1.77734375" style="95" customWidth="1"/>
    <col min="3097" max="3097" width="11.77734375" style="95" customWidth="1"/>
    <col min="3098" max="3098" width="2.109375" style="95" customWidth="1"/>
    <col min="3099" max="3099" width="11.44140625" style="95" customWidth="1"/>
    <col min="3100" max="3100" width="0.5546875" style="95" customWidth="1"/>
    <col min="3101" max="3101" width="2.109375" style="95" customWidth="1"/>
    <col min="3102" max="3102" width="10.5546875" style="95" customWidth="1"/>
    <col min="3103" max="3103" width="11.109375" style="95" customWidth="1"/>
    <col min="3104" max="3104" width="2.109375" style="95" customWidth="1"/>
    <col min="3105" max="3105" width="11.109375" style="95" customWidth="1"/>
    <col min="3106" max="3106" width="2.109375" style="95" customWidth="1"/>
    <col min="3107" max="3107" width="12.44140625" style="95" customWidth="1"/>
    <col min="3108" max="3326" width="8.77734375" style="95"/>
    <col min="3327" max="3327" width="51" style="95" customWidth="1"/>
    <col min="3328" max="3328" width="2.109375" style="95" customWidth="1"/>
    <col min="3329" max="3329" width="14.109375" style="95" customWidth="1"/>
    <col min="3330" max="3331" width="8.77734375" style="95" customWidth="1"/>
    <col min="3332" max="3332" width="2" style="95" customWidth="1"/>
    <col min="3333" max="3333" width="14.77734375" style="95" customWidth="1"/>
    <col min="3334" max="3334" width="2" style="95" customWidth="1"/>
    <col min="3335" max="3335" width="14.77734375" style="95" customWidth="1"/>
    <col min="3336" max="3336" width="2.109375" style="95" customWidth="1"/>
    <col min="3337" max="3337" width="14.77734375" style="95" customWidth="1"/>
    <col min="3338" max="3338" width="2.109375" style="95" customWidth="1"/>
    <col min="3339" max="3339" width="14.77734375" style="95" customWidth="1"/>
    <col min="3340" max="3341" width="3.77734375" style="95" customWidth="1"/>
    <col min="3342" max="3342" width="12.44140625" style="95" customWidth="1"/>
    <col min="3343" max="3343" width="2.109375" style="95" customWidth="1"/>
    <col min="3344" max="3344" width="12.5546875" style="95" customWidth="1"/>
    <col min="3345" max="3345" width="2.109375" style="95" customWidth="1"/>
    <col min="3346" max="3346" width="12.77734375" style="95" customWidth="1"/>
    <col min="3347" max="3347" width="2.109375" style="95" customWidth="1"/>
    <col min="3348" max="3348" width="12.77734375" style="95" customWidth="1"/>
    <col min="3349" max="3349" width="2" style="95" customWidth="1"/>
    <col min="3350" max="3350" width="11.77734375" style="95" customWidth="1"/>
    <col min="3351" max="3351" width="11.44140625" style="95" customWidth="1"/>
    <col min="3352" max="3352" width="1.77734375" style="95" customWidth="1"/>
    <col min="3353" max="3353" width="11.77734375" style="95" customWidth="1"/>
    <col min="3354" max="3354" width="2.109375" style="95" customWidth="1"/>
    <col min="3355" max="3355" width="11.44140625" style="95" customWidth="1"/>
    <col min="3356" max="3356" width="0.5546875" style="95" customWidth="1"/>
    <col min="3357" max="3357" width="2.109375" style="95" customWidth="1"/>
    <col min="3358" max="3358" width="10.5546875" style="95" customWidth="1"/>
    <col min="3359" max="3359" width="11.109375" style="95" customWidth="1"/>
    <col min="3360" max="3360" width="2.109375" style="95" customWidth="1"/>
    <col min="3361" max="3361" width="11.109375" style="95" customWidth="1"/>
    <col min="3362" max="3362" width="2.109375" style="95" customWidth="1"/>
    <col min="3363" max="3363" width="12.44140625" style="95" customWidth="1"/>
    <col min="3364" max="3582" width="8.77734375" style="95"/>
    <col min="3583" max="3583" width="51" style="95" customWidth="1"/>
    <col min="3584" max="3584" width="2.109375" style="95" customWidth="1"/>
    <col min="3585" max="3585" width="14.109375" style="95" customWidth="1"/>
    <col min="3586" max="3587" width="8.77734375" style="95" customWidth="1"/>
    <col min="3588" max="3588" width="2" style="95" customWidth="1"/>
    <col min="3589" max="3589" width="14.77734375" style="95" customWidth="1"/>
    <col min="3590" max="3590" width="2" style="95" customWidth="1"/>
    <col min="3591" max="3591" width="14.77734375" style="95" customWidth="1"/>
    <col min="3592" max="3592" width="2.109375" style="95" customWidth="1"/>
    <col min="3593" max="3593" width="14.77734375" style="95" customWidth="1"/>
    <col min="3594" max="3594" width="2.109375" style="95" customWidth="1"/>
    <col min="3595" max="3595" width="14.77734375" style="95" customWidth="1"/>
    <col min="3596" max="3597" width="3.77734375" style="95" customWidth="1"/>
    <col min="3598" max="3598" width="12.44140625" style="95" customWidth="1"/>
    <col min="3599" max="3599" width="2.109375" style="95" customWidth="1"/>
    <col min="3600" max="3600" width="12.5546875" style="95" customWidth="1"/>
    <col min="3601" max="3601" width="2.109375" style="95" customWidth="1"/>
    <col min="3602" max="3602" width="12.77734375" style="95" customWidth="1"/>
    <col min="3603" max="3603" width="2.109375" style="95" customWidth="1"/>
    <col min="3604" max="3604" width="12.77734375" style="95" customWidth="1"/>
    <col min="3605" max="3605" width="2" style="95" customWidth="1"/>
    <col min="3606" max="3606" width="11.77734375" style="95" customWidth="1"/>
    <col min="3607" max="3607" width="11.44140625" style="95" customWidth="1"/>
    <col min="3608" max="3608" width="1.77734375" style="95" customWidth="1"/>
    <col min="3609" max="3609" width="11.77734375" style="95" customWidth="1"/>
    <col min="3610" max="3610" width="2.109375" style="95" customWidth="1"/>
    <col min="3611" max="3611" width="11.44140625" style="95" customWidth="1"/>
    <col min="3612" max="3612" width="0.5546875" style="95" customWidth="1"/>
    <col min="3613" max="3613" width="2.109375" style="95" customWidth="1"/>
    <col min="3614" max="3614" width="10.5546875" style="95" customWidth="1"/>
    <col min="3615" max="3615" width="11.109375" style="95" customWidth="1"/>
    <col min="3616" max="3616" width="2.109375" style="95" customWidth="1"/>
    <col min="3617" max="3617" width="11.109375" style="95" customWidth="1"/>
    <col min="3618" max="3618" width="2.109375" style="95" customWidth="1"/>
    <col min="3619" max="3619" width="12.44140625" style="95" customWidth="1"/>
    <col min="3620" max="3838" width="8.77734375" style="95"/>
    <col min="3839" max="3839" width="51" style="95" customWidth="1"/>
    <col min="3840" max="3840" width="2.109375" style="95" customWidth="1"/>
    <col min="3841" max="3841" width="14.109375" style="95" customWidth="1"/>
    <col min="3842" max="3843" width="8.77734375" style="95" customWidth="1"/>
    <col min="3844" max="3844" width="2" style="95" customWidth="1"/>
    <col min="3845" max="3845" width="14.77734375" style="95" customWidth="1"/>
    <col min="3846" max="3846" width="2" style="95" customWidth="1"/>
    <col min="3847" max="3847" width="14.77734375" style="95" customWidth="1"/>
    <col min="3848" max="3848" width="2.109375" style="95" customWidth="1"/>
    <col min="3849" max="3849" width="14.77734375" style="95" customWidth="1"/>
    <col min="3850" max="3850" width="2.109375" style="95" customWidth="1"/>
    <col min="3851" max="3851" width="14.77734375" style="95" customWidth="1"/>
    <col min="3852" max="3853" width="3.77734375" style="95" customWidth="1"/>
    <col min="3854" max="3854" width="12.44140625" style="95" customWidth="1"/>
    <col min="3855" max="3855" width="2.109375" style="95" customWidth="1"/>
    <col min="3856" max="3856" width="12.5546875" style="95" customWidth="1"/>
    <col min="3857" max="3857" width="2.109375" style="95" customWidth="1"/>
    <col min="3858" max="3858" width="12.77734375" style="95" customWidth="1"/>
    <col min="3859" max="3859" width="2.109375" style="95" customWidth="1"/>
    <col min="3860" max="3860" width="12.77734375" style="95" customWidth="1"/>
    <col min="3861" max="3861" width="2" style="95" customWidth="1"/>
    <col min="3862" max="3862" width="11.77734375" style="95" customWidth="1"/>
    <col min="3863" max="3863" width="11.44140625" style="95" customWidth="1"/>
    <col min="3864" max="3864" width="1.77734375" style="95" customWidth="1"/>
    <col min="3865" max="3865" width="11.77734375" style="95" customWidth="1"/>
    <col min="3866" max="3866" width="2.109375" style="95" customWidth="1"/>
    <col min="3867" max="3867" width="11.44140625" style="95" customWidth="1"/>
    <col min="3868" max="3868" width="0.5546875" style="95" customWidth="1"/>
    <col min="3869" max="3869" width="2.109375" style="95" customWidth="1"/>
    <col min="3870" max="3870" width="10.5546875" style="95" customWidth="1"/>
    <col min="3871" max="3871" width="11.109375" style="95" customWidth="1"/>
    <col min="3872" max="3872" width="2.109375" style="95" customWidth="1"/>
    <col min="3873" max="3873" width="11.109375" style="95" customWidth="1"/>
    <col min="3874" max="3874" width="2.109375" style="95" customWidth="1"/>
    <col min="3875" max="3875" width="12.44140625" style="95" customWidth="1"/>
    <col min="3876" max="4094" width="8.77734375" style="95"/>
    <col min="4095" max="4095" width="51" style="95" customWidth="1"/>
    <col min="4096" max="4096" width="2.109375" style="95" customWidth="1"/>
    <col min="4097" max="4097" width="14.109375" style="95" customWidth="1"/>
    <col min="4098" max="4099" width="8.77734375" style="95" customWidth="1"/>
    <col min="4100" max="4100" width="2" style="95" customWidth="1"/>
    <col min="4101" max="4101" width="14.77734375" style="95" customWidth="1"/>
    <col min="4102" max="4102" width="2" style="95" customWidth="1"/>
    <col min="4103" max="4103" width="14.77734375" style="95" customWidth="1"/>
    <col min="4104" max="4104" width="2.109375" style="95" customWidth="1"/>
    <col min="4105" max="4105" width="14.77734375" style="95" customWidth="1"/>
    <col min="4106" max="4106" width="2.109375" style="95" customWidth="1"/>
    <col min="4107" max="4107" width="14.77734375" style="95" customWidth="1"/>
    <col min="4108" max="4109" width="3.77734375" style="95" customWidth="1"/>
    <col min="4110" max="4110" width="12.44140625" style="95" customWidth="1"/>
    <col min="4111" max="4111" width="2.109375" style="95" customWidth="1"/>
    <col min="4112" max="4112" width="12.5546875" style="95" customWidth="1"/>
    <col min="4113" max="4113" width="2.109375" style="95" customWidth="1"/>
    <col min="4114" max="4114" width="12.77734375" style="95" customWidth="1"/>
    <col min="4115" max="4115" width="2.109375" style="95" customWidth="1"/>
    <col min="4116" max="4116" width="12.77734375" style="95" customWidth="1"/>
    <col min="4117" max="4117" width="2" style="95" customWidth="1"/>
    <col min="4118" max="4118" width="11.77734375" style="95" customWidth="1"/>
    <col min="4119" max="4119" width="11.44140625" style="95" customWidth="1"/>
    <col min="4120" max="4120" width="1.77734375" style="95" customWidth="1"/>
    <col min="4121" max="4121" width="11.77734375" style="95" customWidth="1"/>
    <col min="4122" max="4122" width="2.109375" style="95" customWidth="1"/>
    <col min="4123" max="4123" width="11.44140625" style="95" customWidth="1"/>
    <col min="4124" max="4124" width="0.5546875" style="95" customWidth="1"/>
    <col min="4125" max="4125" width="2.109375" style="95" customWidth="1"/>
    <col min="4126" max="4126" width="10.5546875" style="95" customWidth="1"/>
    <col min="4127" max="4127" width="11.109375" style="95" customWidth="1"/>
    <col min="4128" max="4128" width="2.109375" style="95" customWidth="1"/>
    <col min="4129" max="4129" width="11.109375" style="95" customWidth="1"/>
    <col min="4130" max="4130" width="2.109375" style="95" customWidth="1"/>
    <col min="4131" max="4131" width="12.44140625" style="95" customWidth="1"/>
    <col min="4132" max="4350" width="8.77734375" style="95"/>
    <col min="4351" max="4351" width="51" style="95" customWidth="1"/>
    <col min="4352" max="4352" width="2.109375" style="95" customWidth="1"/>
    <col min="4353" max="4353" width="14.109375" style="95" customWidth="1"/>
    <col min="4354" max="4355" width="8.77734375" style="95" customWidth="1"/>
    <col min="4356" max="4356" width="2" style="95" customWidth="1"/>
    <col min="4357" max="4357" width="14.77734375" style="95" customWidth="1"/>
    <col min="4358" max="4358" width="2" style="95" customWidth="1"/>
    <col min="4359" max="4359" width="14.77734375" style="95" customWidth="1"/>
    <col min="4360" max="4360" width="2.109375" style="95" customWidth="1"/>
    <col min="4361" max="4361" width="14.77734375" style="95" customWidth="1"/>
    <col min="4362" max="4362" width="2.109375" style="95" customWidth="1"/>
    <col min="4363" max="4363" width="14.77734375" style="95" customWidth="1"/>
    <col min="4364" max="4365" width="3.77734375" style="95" customWidth="1"/>
    <col min="4366" max="4366" width="12.44140625" style="95" customWidth="1"/>
    <col min="4367" max="4367" width="2.109375" style="95" customWidth="1"/>
    <col min="4368" max="4368" width="12.5546875" style="95" customWidth="1"/>
    <col min="4369" max="4369" width="2.109375" style="95" customWidth="1"/>
    <col min="4370" max="4370" width="12.77734375" style="95" customWidth="1"/>
    <col min="4371" max="4371" width="2.109375" style="95" customWidth="1"/>
    <col min="4372" max="4372" width="12.77734375" style="95" customWidth="1"/>
    <col min="4373" max="4373" width="2" style="95" customWidth="1"/>
    <col min="4374" max="4374" width="11.77734375" style="95" customWidth="1"/>
    <col min="4375" max="4375" width="11.44140625" style="95" customWidth="1"/>
    <col min="4376" max="4376" width="1.77734375" style="95" customWidth="1"/>
    <col min="4377" max="4377" width="11.77734375" style="95" customWidth="1"/>
    <col min="4378" max="4378" width="2.109375" style="95" customWidth="1"/>
    <col min="4379" max="4379" width="11.44140625" style="95" customWidth="1"/>
    <col min="4380" max="4380" width="0.5546875" style="95" customWidth="1"/>
    <col min="4381" max="4381" width="2.109375" style="95" customWidth="1"/>
    <col min="4382" max="4382" width="10.5546875" style="95" customWidth="1"/>
    <col min="4383" max="4383" width="11.109375" style="95" customWidth="1"/>
    <col min="4384" max="4384" width="2.109375" style="95" customWidth="1"/>
    <col min="4385" max="4385" width="11.109375" style="95" customWidth="1"/>
    <col min="4386" max="4386" width="2.109375" style="95" customWidth="1"/>
    <col min="4387" max="4387" width="12.44140625" style="95" customWidth="1"/>
    <col min="4388" max="4606" width="8.77734375" style="95"/>
    <col min="4607" max="4607" width="51" style="95" customWidth="1"/>
    <col min="4608" max="4608" width="2.109375" style="95" customWidth="1"/>
    <col min="4609" max="4609" width="14.109375" style="95" customWidth="1"/>
    <col min="4610" max="4611" width="8.77734375" style="95" customWidth="1"/>
    <col min="4612" max="4612" width="2" style="95" customWidth="1"/>
    <col min="4613" max="4613" width="14.77734375" style="95" customWidth="1"/>
    <col min="4614" max="4614" width="2" style="95" customWidth="1"/>
    <col min="4615" max="4615" width="14.77734375" style="95" customWidth="1"/>
    <col min="4616" max="4616" width="2.109375" style="95" customWidth="1"/>
    <col min="4617" max="4617" width="14.77734375" style="95" customWidth="1"/>
    <col min="4618" max="4618" width="2.109375" style="95" customWidth="1"/>
    <col min="4619" max="4619" width="14.77734375" style="95" customWidth="1"/>
    <col min="4620" max="4621" width="3.77734375" style="95" customWidth="1"/>
    <col min="4622" max="4622" width="12.44140625" style="95" customWidth="1"/>
    <col min="4623" max="4623" width="2.109375" style="95" customWidth="1"/>
    <col min="4624" max="4624" width="12.5546875" style="95" customWidth="1"/>
    <col min="4625" max="4625" width="2.109375" style="95" customWidth="1"/>
    <col min="4626" max="4626" width="12.77734375" style="95" customWidth="1"/>
    <col min="4627" max="4627" width="2.109375" style="95" customWidth="1"/>
    <col min="4628" max="4628" width="12.77734375" style="95" customWidth="1"/>
    <col min="4629" max="4629" width="2" style="95" customWidth="1"/>
    <col min="4630" max="4630" width="11.77734375" style="95" customWidth="1"/>
    <col min="4631" max="4631" width="11.44140625" style="95" customWidth="1"/>
    <col min="4632" max="4632" width="1.77734375" style="95" customWidth="1"/>
    <col min="4633" max="4633" width="11.77734375" style="95" customWidth="1"/>
    <col min="4634" max="4634" width="2.109375" style="95" customWidth="1"/>
    <col min="4635" max="4635" width="11.44140625" style="95" customWidth="1"/>
    <col min="4636" max="4636" width="0.5546875" style="95" customWidth="1"/>
    <col min="4637" max="4637" width="2.109375" style="95" customWidth="1"/>
    <col min="4638" max="4638" width="10.5546875" style="95" customWidth="1"/>
    <col min="4639" max="4639" width="11.109375" style="95" customWidth="1"/>
    <col min="4640" max="4640" width="2.109375" style="95" customWidth="1"/>
    <col min="4641" max="4641" width="11.109375" style="95" customWidth="1"/>
    <col min="4642" max="4642" width="2.109375" style="95" customWidth="1"/>
    <col min="4643" max="4643" width="12.44140625" style="95" customWidth="1"/>
    <col min="4644" max="4862" width="8.77734375" style="95"/>
    <col min="4863" max="4863" width="51" style="95" customWidth="1"/>
    <col min="4864" max="4864" width="2.109375" style="95" customWidth="1"/>
    <col min="4865" max="4865" width="14.109375" style="95" customWidth="1"/>
    <col min="4866" max="4867" width="8.77734375" style="95" customWidth="1"/>
    <col min="4868" max="4868" width="2" style="95" customWidth="1"/>
    <col min="4869" max="4869" width="14.77734375" style="95" customWidth="1"/>
    <col min="4870" max="4870" width="2" style="95" customWidth="1"/>
    <col min="4871" max="4871" width="14.77734375" style="95" customWidth="1"/>
    <col min="4872" max="4872" width="2.109375" style="95" customWidth="1"/>
    <col min="4873" max="4873" width="14.77734375" style="95" customWidth="1"/>
    <col min="4874" max="4874" width="2.109375" style="95" customWidth="1"/>
    <col min="4875" max="4875" width="14.77734375" style="95" customWidth="1"/>
    <col min="4876" max="4877" width="3.77734375" style="95" customWidth="1"/>
    <col min="4878" max="4878" width="12.44140625" style="95" customWidth="1"/>
    <col min="4879" max="4879" width="2.109375" style="95" customWidth="1"/>
    <col min="4880" max="4880" width="12.5546875" style="95" customWidth="1"/>
    <col min="4881" max="4881" width="2.109375" style="95" customWidth="1"/>
    <col min="4882" max="4882" width="12.77734375" style="95" customWidth="1"/>
    <col min="4883" max="4883" width="2.109375" style="95" customWidth="1"/>
    <col min="4884" max="4884" width="12.77734375" style="95" customWidth="1"/>
    <col min="4885" max="4885" width="2" style="95" customWidth="1"/>
    <col min="4886" max="4886" width="11.77734375" style="95" customWidth="1"/>
    <col min="4887" max="4887" width="11.44140625" style="95" customWidth="1"/>
    <col min="4888" max="4888" width="1.77734375" style="95" customWidth="1"/>
    <col min="4889" max="4889" width="11.77734375" style="95" customWidth="1"/>
    <col min="4890" max="4890" width="2.109375" style="95" customWidth="1"/>
    <col min="4891" max="4891" width="11.44140625" style="95" customWidth="1"/>
    <col min="4892" max="4892" width="0.5546875" style="95" customWidth="1"/>
    <col min="4893" max="4893" width="2.109375" style="95" customWidth="1"/>
    <col min="4894" max="4894" width="10.5546875" style="95" customWidth="1"/>
    <col min="4895" max="4895" width="11.109375" style="95" customWidth="1"/>
    <col min="4896" max="4896" width="2.109375" style="95" customWidth="1"/>
    <col min="4897" max="4897" width="11.109375" style="95" customWidth="1"/>
    <col min="4898" max="4898" width="2.109375" style="95" customWidth="1"/>
    <col min="4899" max="4899" width="12.44140625" style="95" customWidth="1"/>
    <col min="4900" max="5118" width="8.77734375" style="95"/>
    <col min="5119" max="5119" width="51" style="95" customWidth="1"/>
    <col min="5120" max="5120" width="2.109375" style="95" customWidth="1"/>
    <col min="5121" max="5121" width="14.109375" style="95" customWidth="1"/>
    <col min="5122" max="5123" width="8.77734375" style="95" customWidth="1"/>
    <col min="5124" max="5124" width="2" style="95" customWidth="1"/>
    <col min="5125" max="5125" width="14.77734375" style="95" customWidth="1"/>
    <col min="5126" max="5126" width="2" style="95" customWidth="1"/>
    <col min="5127" max="5127" width="14.77734375" style="95" customWidth="1"/>
    <col min="5128" max="5128" width="2.109375" style="95" customWidth="1"/>
    <col min="5129" max="5129" width="14.77734375" style="95" customWidth="1"/>
    <col min="5130" max="5130" width="2.109375" style="95" customWidth="1"/>
    <col min="5131" max="5131" width="14.77734375" style="95" customWidth="1"/>
    <col min="5132" max="5133" width="3.77734375" style="95" customWidth="1"/>
    <col min="5134" max="5134" width="12.44140625" style="95" customWidth="1"/>
    <col min="5135" max="5135" width="2.109375" style="95" customWidth="1"/>
    <col min="5136" max="5136" width="12.5546875" style="95" customWidth="1"/>
    <col min="5137" max="5137" width="2.109375" style="95" customWidth="1"/>
    <col min="5138" max="5138" width="12.77734375" style="95" customWidth="1"/>
    <col min="5139" max="5139" width="2.109375" style="95" customWidth="1"/>
    <col min="5140" max="5140" width="12.77734375" style="95" customWidth="1"/>
    <col min="5141" max="5141" width="2" style="95" customWidth="1"/>
    <col min="5142" max="5142" width="11.77734375" style="95" customWidth="1"/>
    <col min="5143" max="5143" width="11.44140625" style="95" customWidth="1"/>
    <col min="5144" max="5144" width="1.77734375" style="95" customWidth="1"/>
    <col min="5145" max="5145" width="11.77734375" style="95" customWidth="1"/>
    <col min="5146" max="5146" width="2.109375" style="95" customWidth="1"/>
    <col min="5147" max="5147" width="11.44140625" style="95" customWidth="1"/>
    <col min="5148" max="5148" width="0.5546875" style="95" customWidth="1"/>
    <col min="5149" max="5149" width="2.109375" style="95" customWidth="1"/>
    <col min="5150" max="5150" width="10.5546875" style="95" customWidth="1"/>
    <col min="5151" max="5151" width="11.109375" style="95" customWidth="1"/>
    <col min="5152" max="5152" width="2.109375" style="95" customWidth="1"/>
    <col min="5153" max="5153" width="11.109375" style="95" customWidth="1"/>
    <col min="5154" max="5154" width="2.109375" style="95" customWidth="1"/>
    <col min="5155" max="5155" width="12.44140625" style="95" customWidth="1"/>
    <col min="5156" max="5374" width="8.77734375" style="95"/>
    <col min="5375" max="5375" width="51" style="95" customWidth="1"/>
    <col min="5376" max="5376" width="2.109375" style="95" customWidth="1"/>
    <col min="5377" max="5377" width="14.109375" style="95" customWidth="1"/>
    <col min="5378" max="5379" width="8.77734375" style="95" customWidth="1"/>
    <col min="5380" max="5380" width="2" style="95" customWidth="1"/>
    <col min="5381" max="5381" width="14.77734375" style="95" customWidth="1"/>
    <col min="5382" max="5382" width="2" style="95" customWidth="1"/>
    <col min="5383" max="5383" width="14.77734375" style="95" customWidth="1"/>
    <col min="5384" max="5384" width="2.109375" style="95" customWidth="1"/>
    <col min="5385" max="5385" width="14.77734375" style="95" customWidth="1"/>
    <col min="5386" max="5386" width="2.109375" style="95" customWidth="1"/>
    <col min="5387" max="5387" width="14.77734375" style="95" customWidth="1"/>
    <col min="5388" max="5389" width="3.77734375" style="95" customWidth="1"/>
    <col min="5390" max="5390" width="12.44140625" style="95" customWidth="1"/>
    <col min="5391" max="5391" width="2.109375" style="95" customWidth="1"/>
    <col min="5392" max="5392" width="12.5546875" style="95" customWidth="1"/>
    <col min="5393" max="5393" width="2.109375" style="95" customWidth="1"/>
    <col min="5394" max="5394" width="12.77734375" style="95" customWidth="1"/>
    <col min="5395" max="5395" width="2.109375" style="95" customWidth="1"/>
    <col min="5396" max="5396" width="12.77734375" style="95" customWidth="1"/>
    <col min="5397" max="5397" width="2" style="95" customWidth="1"/>
    <col min="5398" max="5398" width="11.77734375" style="95" customWidth="1"/>
    <col min="5399" max="5399" width="11.44140625" style="95" customWidth="1"/>
    <col min="5400" max="5400" width="1.77734375" style="95" customWidth="1"/>
    <col min="5401" max="5401" width="11.77734375" style="95" customWidth="1"/>
    <col min="5402" max="5402" width="2.109375" style="95" customWidth="1"/>
    <col min="5403" max="5403" width="11.44140625" style="95" customWidth="1"/>
    <col min="5404" max="5404" width="0.5546875" style="95" customWidth="1"/>
    <col min="5405" max="5405" width="2.109375" style="95" customWidth="1"/>
    <col min="5406" max="5406" width="10.5546875" style="95" customWidth="1"/>
    <col min="5407" max="5407" width="11.109375" style="95" customWidth="1"/>
    <col min="5408" max="5408" width="2.109375" style="95" customWidth="1"/>
    <col min="5409" max="5409" width="11.109375" style="95" customWidth="1"/>
    <col min="5410" max="5410" width="2.109375" style="95" customWidth="1"/>
    <col min="5411" max="5411" width="12.44140625" style="95" customWidth="1"/>
    <col min="5412" max="5630" width="8.77734375" style="95"/>
    <col min="5631" max="5631" width="51" style="95" customWidth="1"/>
    <col min="5632" max="5632" width="2.109375" style="95" customWidth="1"/>
    <col min="5633" max="5633" width="14.109375" style="95" customWidth="1"/>
    <col min="5634" max="5635" width="8.77734375" style="95" customWidth="1"/>
    <col min="5636" max="5636" width="2" style="95" customWidth="1"/>
    <col min="5637" max="5637" width="14.77734375" style="95" customWidth="1"/>
    <col min="5638" max="5638" width="2" style="95" customWidth="1"/>
    <col min="5639" max="5639" width="14.77734375" style="95" customWidth="1"/>
    <col min="5640" max="5640" width="2.109375" style="95" customWidth="1"/>
    <col min="5641" max="5641" width="14.77734375" style="95" customWidth="1"/>
    <col min="5642" max="5642" width="2.109375" style="95" customWidth="1"/>
    <col min="5643" max="5643" width="14.77734375" style="95" customWidth="1"/>
    <col min="5644" max="5645" width="3.77734375" style="95" customWidth="1"/>
    <col min="5646" max="5646" width="12.44140625" style="95" customWidth="1"/>
    <col min="5647" max="5647" width="2.109375" style="95" customWidth="1"/>
    <col min="5648" max="5648" width="12.5546875" style="95" customWidth="1"/>
    <col min="5649" max="5649" width="2.109375" style="95" customWidth="1"/>
    <col min="5650" max="5650" width="12.77734375" style="95" customWidth="1"/>
    <col min="5651" max="5651" width="2.109375" style="95" customWidth="1"/>
    <col min="5652" max="5652" width="12.77734375" style="95" customWidth="1"/>
    <col min="5653" max="5653" width="2" style="95" customWidth="1"/>
    <col min="5654" max="5654" width="11.77734375" style="95" customWidth="1"/>
    <col min="5655" max="5655" width="11.44140625" style="95" customWidth="1"/>
    <col min="5656" max="5656" width="1.77734375" style="95" customWidth="1"/>
    <col min="5657" max="5657" width="11.77734375" style="95" customWidth="1"/>
    <col min="5658" max="5658" width="2.109375" style="95" customWidth="1"/>
    <col min="5659" max="5659" width="11.44140625" style="95" customWidth="1"/>
    <col min="5660" max="5660" width="0.5546875" style="95" customWidth="1"/>
    <col min="5661" max="5661" width="2.109375" style="95" customWidth="1"/>
    <col min="5662" max="5662" width="10.5546875" style="95" customWidth="1"/>
    <col min="5663" max="5663" width="11.109375" style="95" customWidth="1"/>
    <col min="5664" max="5664" width="2.109375" style="95" customWidth="1"/>
    <col min="5665" max="5665" width="11.109375" style="95" customWidth="1"/>
    <col min="5666" max="5666" width="2.109375" style="95" customWidth="1"/>
    <col min="5667" max="5667" width="12.44140625" style="95" customWidth="1"/>
    <col min="5668" max="5886" width="8.77734375" style="95"/>
    <col min="5887" max="5887" width="51" style="95" customWidth="1"/>
    <col min="5888" max="5888" width="2.109375" style="95" customWidth="1"/>
    <col min="5889" max="5889" width="14.109375" style="95" customWidth="1"/>
    <col min="5890" max="5891" width="8.77734375" style="95" customWidth="1"/>
    <col min="5892" max="5892" width="2" style="95" customWidth="1"/>
    <col min="5893" max="5893" width="14.77734375" style="95" customWidth="1"/>
    <col min="5894" max="5894" width="2" style="95" customWidth="1"/>
    <col min="5895" max="5895" width="14.77734375" style="95" customWidth="1"/>
    <col min="5896" max="5896" width="2.109375" style="95" customWidth="1"/>
    <col min="5897" max="5897" width="14.77734375" style="95" customWidth="1"/>
    <col min="5898" max="5898" width="2.109375" style="95" customWidth="1"/>
    <col min="5899" max="5899" width="14.77734375" style="95" customWidth="1"/>
    <col min="5900" max="5901" width="3.77734375" style="95" customWidth="1"/>
    <col min="5902" max="5902" width="12.44140625" style="95" customWidth="1"/>
    <col min="5903" max="5903" width="2.109375" style="95" customWidth="1"/>
    <col min="5904" max="5904" width="12.5546875" style="95" customWidth="1"/>
    <col min="5905" max="5905" width="2.109375" style="95" customWidth="1"/>
    <col min="5906" max="5906" width="12.77734375" style="95" customWidth="1"/>
    <col min="5907" max="5907" width="2.109375" style="95" customWidth="1"/>
    <col min="5908" max="5908" width="12.77734375" style="95" customWidth="1"/>
    <col min="5909" max="5909" width="2" style="95" customWidth="1"/>
    <col min="5910" max="5910" width="11.77734375" style="95" customWidth="1"/>
    <col min="5911" max="5911" width="11.44140625" style="95" customWidth="1"/>
    <col min="5912" max="5912" width="1.77734375" style="95" customWidth="1"/>
    <col min="5913" max="5913" width="11.77734375" style="95" customWidth="1"/>
    <col min="5914" max="5914" width="2.109375" style="95" customWidth="1"/>
    <col min="5915" max="5915" width="11.44140625" style="95" customWidth="1"/>
    <col min="5916" max="5916" width="0.5546875" style="95" customWidth="1"/>
    <col min="5917" max="5917" width="2.109375" style="95" customWidth="1"/>
    <col min="5918" max="5918" width="10.5546875" style="95" customWidth="1"/>
    <col min="5919" max="5919" width="11.109375" style="95" customWidth="1"/>
    <col min="5920" max="5920" width="2.109375" style="95" customWidth="1"/>
    <col min="5921" max="5921" width="11.109375" style="95" customWidth="1"/>
    <col min="5922" max="5922" width="2.109375" style="95" customWidth="1"/>
    <col min="5923" max="5923" width="12.44140625" style="95" customWidth="1"/>
    <col min="5924" max="6142" width="8.77734375" style="95"/>
    <col min="6143" max="6143" width="51" style="95" customWidth="1"/>
    <col min="6144" max="6144" width="2.109375" style="95" customWidth="1"/>
    <col min="6145" max="6145" width="14.109375" style="95" customWidth="1"/>
    <col min="6146" max="6147" width="8.77734375" style="95" customWidth="1"/>
    <col min="6148" max="6148" width="2" style="95" customWidth="1"/>
    <col min="6149" max="6149" width="14.77734375" style="95" customWidth="1"/>
    <col min="6150" max="6150" width="2" style="95" customWidth="1"/>
    <col min="6151" max="6151" width="14.77734375" style="95" customWidth="1"/>
    <col min="6152" max="6152" width="2.109375" style="95" customWidth="1"/>
    <col min="6153" max="6153" width="14.77734375" style="95" customWidth="1"/>
    <col min="6154" max="6154" width="2.109375" style="95" customWidth="1"/>
    <col min="6155" max="6155" width="14.77734375" style="95" customWidth="1"/>
    <col min="6156" max="6157" width="3.77734375" style="95" customWidth="1"/>
    <col min="6158" max="6158" width="12.44140625" style="95" customWidth="1"/>
    <col min="6159" max="6159" width="2.109375" style="95" customWidth="1"/>
    <col min="6160" max="6160" width="12.5546875" style="95" customWidth="1"/>
    <col min="6161" max="6161" width="2.109375" style="95" customWidth="1"/>
    <col min="6162" max="6162" width="12.77734375" style="95" customWidth="1"/>
    <col min="6163" max="6163" width="2.109375" style="95" customWidth="1"/>
    <col min="6164" max="6164" width="12.77734375" style="95" customWidth="1"/>
    <col min="6165" max="6165" width="2" style="95" customWidth="1"/>
    <col min="6166" max="6166" width="11.77734375" style="95" customWidth="1"/>
    <col min="6167" max="6167" width="11.44140625" style="95" customWidth="1"/>
    <col min="6168" max="6168" width="1.77734375" style="95" customWidth="1"/>
    <col min="6169" max="6169" width="11.77734375" style="95" customWidth="1"/>
    <col min="6170" max="6170" width="2.109375" style="95" customWidth="1"/>
    <col min="6171" max="6171" width="11.44140625" style="95" customWidth="1"/>
    <col min="6172" max="6172" width="0.5546875" style="95" customWidth="1"/>
    <col min="6173" max="6173" width="2.109375" style="95" customWidth="1"/>
    <col min="6174" max="6174" width="10.5546875" style="95" customWidth="1"/>
    <col min="6175" max="6175" width="11.109375" style="95" customWidth="1"/>
    <col min="6176" max="6176" width="2.109375" style="95" customWidth="1"/>
    <col min="6177" max="6177" width="11.109375" style="95" customWidth="1"/>
    <col min="6178" max="6178" width="2.109375" style="95" customWidth="1"/>
    <col min="6179" max="6179" width="12.44140625" style="95" customWidth="1"/>
    <col min="6180" max="6398" width="8.77734375" style="95"/>
    <col min="6399" max="6399" width="51" style="95" customWidth="1"/>
    <col min="6400" max="6400" width="2.109375" style="95" customWidth="1"/>
    <col min="6401" max="6401" width="14.109375" style="95" customWidth="1"/>
    <col min="6402" max="6403" width="8.77734375" style="95" customWidth="1"/>
    <col min="6404" max="6404" width="2" style="95" customWidth="1"/>
    <col min="6405" max="6405" width="14.77734375" style="95" customWidth="1"/>
    <col min="6406" max="6406" width="2" style="95" customWidth="1"/>
    <col min="6407" max="6407" width="14.77734375" style="95" customWidth="1"/>
    <col min="6408" max="6408" width="2.109375" style="95" customWidth="1"/>
    <col min="6409" max="6409" width="14.77734375" style="95" customWidth="1"/>
    <col min="6410" max="6410" width="2.109375" style="95" customWidth="1"/>
    <col min="6411" max="6411" width="14.77734375" style="95" customWidth="1"/>
    <col min="6412" max="6413" width="3.77734375" style="95" customWidth="1"/>
    <col min="6414" max="6414" width="12.44140625" style="95" customWidth="1"/>
    <col min="6415" max="6415" width="2.109375" style="95" customWidth="1"/>
    <col min="6416" max="6416" width="12.5546875" style="95" customWidth="1"/>
    <col min="6417" max="6417" width="2.109375" style="95" customWidth="1"/>
    <col min="6418" max="6418" width="12.77734375" style="95" customWidth="1"/>
    <col min="6419" max="6419" width="2.109375" style="95" customWidth="1"/>
    <col min="6420" max="6420" width="12.77734375" style="95" customWidth="1"/>
    <col min="6421" max="6421" width="2" style="95" customWidth="1"/>
    <col min="6422" max="6422" width="11.77734375" style="95" customWidth="1"/>
    <col min="6423" max="6423" width="11.44140625" style="95" customWidth="1"/>
    <col min="6424" max="6424" width="1.77734375" style="95" customWidth="1"/>
    <col min="6425" max="6425" width="11.77734375" style="95" customWidth="1"/>
    <col min="6426" max="6426" width="2.109375" style="95" customWidth="1"/>
    <col min="6427" max="6427" width="11.44140625" style="95" customWidth="1"/>
    <col min="6428" max="6428" width="0.5546875" style="95" customWidth="1"/>
    <col min="6429" max="6429" width="2.109375" style="95" customWidth="1"/>
    <col min="6430" max="6430" width="10.5546875" style="95" customWidth="1"/>
    <col min="6431" max="6431" width="11.109375" style="95" customWidth="1"/>
    <col min="6432" max="6432" width="2.109375" style="95" customWidth="1"/>
    <col min="6433" max="6433" width="11.109375" style="95" customWidth="1"/>
    <col min="6434" max="6434" width="2.109375" style="95" customWidth="1"/>
    <col min="6435" max="6435" width="12.44140625" style="95" customWidth="1"/>
    <col min="6436" max="6654" width="8.77734375" style="95"/>
    <col min="6655" max="6655" width="51" style="95" customWidth="1"/>
    <col min="6656" max="6656" width="2.109375" style="95" customWidth="1"/>
    <col min="6657" max="6657" width="14.109375" style="95" customWidth="1"/>
    <col min="6658" max="6659" width="8.77734375" style="95" customWidth="1"/>
    <col min="6660" max="6660" width="2" style="95" customWidth="1"/>
    <col min="6661" max="6661" width="14.77734375" style="95" customWidth="1"/>
    <col min="6662" max="6662" width="2" style="95" customWidth="1"/>
    <col min="6663" max="6663" width="14.77734375" style="95" customWidth="1"/>
    <col min="6664" max="6664" width="2.109375" style="95" customWidth="1"/>
    <col min="6665" max="6665" width="14.77734375" style="95" customWidth="1"/>
    <col min="6666" max="6666" width="2.109375" style="95" customWidth="1"/>
    <col min="6667" max="6667" width="14.77734375" style="95" customWidth="1"/>
    <col min="6668" max="6669" width="3.77734375" style="95" customWidth="1"/>
    <col min="6670" max="6670" width="12.44140625" style="95" customWidth="1"/>
    <col min="6671" max="6671" width="2.109375" style="95" customWidth="1"/>
    <col min="6672" max="6672" width="12.5546875" style="95" customWidth="1"/>
    <col min="6673" max="6673" width="2.109375" style="95" customWidth="1"/>
    <col min="6674" max="6674" width="12.77734375" style="95" customWidth="1"/>
    <col min="6675" max="6675" width="2.109375" style="95" customWidth="1"/>
    <col min="6676" max="6676" width="12.77734375" style="95" customWidth="1"/>
    <col min="6677" max="6677" width="2" style="95" customWidth="1"/>
    <col min="6678" max="6678" width="11.77734375" style="95" customWidth="1"/>
    <col min="6679" max="6679" width="11.44140625" style="95" customWidth="1"/>
    <col min="6680" max="6680" width="1.77734375" style="95" customWidth="1"/>
    <col min="6681" max="6681" width="11.77734375" style="95" customWidth="1"/>
    <col min="6682" max="6682" width="2.109375" style="95" customWidth="1"/>
    <col min="6683" max="6683" width="11.44140625" style="95" customWidth="1"/>
    <col min="6684" max="6684" width="0.5546875" style="95" customWidth="1"/>
    <col min="6685" max="6685" width="2.109375" style="95" customWidth="1"/>
    <col min="6686" max="6686" width="10.5546875" style="95" customWidth="1"/>
    <col min="6687" max="6687" width="11.109375" style="95" customWidth="1"/>
    <col min="6688" max="6688" width="2.109375" style="95" customWidth="1"/>
    <col min="6689" max="6689" width="11.109375" style="95" customWidth="1"/>
    <col min="6690" max="6690" width="2.109375" style="95" customWidth="1"/>
    <col min="6691" max="6691" width="12.44140625" style="95" customWidth="1"/>
    <col min="6692" max="6910" width="8.77734375" style="95"/>
    <col min="6911" max="6911" width="51" style="95" customWidth="1"/>
    <col min="6912" max="6912" width="2.109375" style="95" customWidth="1"/>
    <col min="6913" max="6913" width="14.109375" style="95" customWidth="1"/>
    <col min="6914" max="6915" width="8.77734375" style="95" customWidth="1"/>
    <col min="6916" max="6916" width="2" style="95" customWidth="1"/>
    <col min="6917" max="6917" width="14.77734375" style="95" customWidth="1"/>
    <col min="6918" max="6918" width="2" style="95" customWidth="1"/>
    <col min="6919" max="6919" width="14.77734375" style="95" customWidth="1"/>
    <col min="6920" max="6920" width="2.109375" style="95" customWidth="1"/>
    <col min="6921" max="6921" width="14.77734375" style="95" customWidth="1"/>
    <col min="6922" max="6922" width="2.109375" style="95" customWidth="1"/>
    <col min="6923" max="6923" width="14.77734375" style="95" customWidth="1"/>
    <col min="6924" max="6925" width="3.77734375" style="95" customWidth="1"/>
    <col min="6926" max="6926" width="12.44140625" style="95" customWidth="1"/>
    <col min="6927" max="6927" width="2.109375" style="95" customWidth="1"/>
    <col min="6928" max="6928" width="12.5546875" style="95" customWidth="1"/>
    <col min="6929" max="6929" width="2.109375" style="95" customWidth="1"/>
    <col min="6930" max="6930" width="12.77734375" style="95" customWidth="1"/>
    <col min="6931" max="6931" width="2.109375" style="95" customWidth="1"/>
    <col min="6932" max="6932" width="12.77734375" style="95" customWidth="1"/>
    <col min="6933" max="6933" width="2" style="95" customWidth="1"/>
    <col min="6934" max="6934" width="11.77734375" style="95" customWidth="1"/>
    <col min="6935" max="6935" width="11.44140625" style="95" customWidth="1"/>
    <col min="6936" max="6936" width="1.77734375" style="95" customWidth="1"/>
    <col min="6937" max="6937" width="11.77734375" style="95" customWidth="1"/>
    <col min="6938" max="6938" width="2.109375" style="95" customWidth="1"/>
    <col min="6939" max="6939" width="11.44140625" style="95" customWidth="1"/>
    <col min="6940" max="6940" width="0.5546875" style="95" customWidth="1"/>
    <col min="6941" max="6941" width="2.109375" style="95" customWidth="1"/>
    <col min="6942" max="6942" width="10.5546875" style="95" customWidth="1"/>
    <col min="6943" max="6943" width="11.109375" style="95" customWidth="1"/>
    <col min="6944" max="6944" width="2.109375" style="95" customWidth="1"/>
    <col min="6945" max="6945" width="11.109375" style="95" customWidth="1"/>
    <col min="6946" max="6946" width="2.109375" style="95" customWidth="1"/>
    <col min="6947" max="6947" width="12.44140625" style="95" customWidth="1"/>
    <col min="6948" max="7166" width="8.77734375" style="95"/>
    <col min="7167" max="7167" width="51" style="95" customWidth="1"/>
    <col min="7168" max="7168" width="2.109375" style="95" customWidth="1"/>
    <col min="7169" max="7169" width="14.109375" style="95" customWidth="1"/>
    <col min="7170" max="7171" width="8.77734375" style="95" customWidth="1"/>
    <col min="7172" max="7172" width="2" style="95" customWidth="1"/>
    <col min="7173" max="7173" width="14.77734375" style="95" customWidth="1"/>
    <col min="7174" max="7174" width="2" style="95" customWidth="1"/>
    <col min="7175" max="7175" width="14.77734375" style="95" customWidth="1"/>
    <col min="7176" max="7176" width="2.109375" style="95" customWidth="1"/>
    <col min="7177" max="7177" width="14.77734375" style="95" customWidth="1"/>
    <col min="7178" max="7178" width="2.109375" style="95" customWidth="1"/>
    <col min="7179" max="7179" width="14.77734375" style="95" customWidth="1"/>
    <col min="7180" max="7181" width="3.77734375" style="95" customWidth="1"/>
    <col min="7182" max="7182" width="12.44140625" style="95" customWidth="1"/>
    <col min="7183" max="7183" width="2.109375" style="95" customWidth="1"/>
    <col min="7184" max="7184" width="12.5546875" style="95" customWidth="1"/>
    <col min="7185" max="7185" width="2.109375" style="95" customWidth="1"/>
    <col min="7186" max="7186" width="12.77734375" style="95" customWidth="1"/>
    <col min="7187" max="7187" width="2.109375" style="95" customWidth="1"/>
    <col min="7188" max="7188" width="12.77734375" style="95" customWidth="1"/>
    <col min="7189" max="7189" width="2" style="95" customWidth="1"/>
    <col min="7190" max="7190" width="11.77734375" style="95" customWidth="1"/>
    <col min="7191" max="7191" width="11.44140625" style="95" customWidth="1"/>
    <col min="7192" max="7192" width="1.77734375" style="95" customWidth="1"/>
    <col min="7193" max="7193" width="11.77734375" style="95" customWidth="1"/>
    <col min="7194" max="7194" width="2.109375" style="95" customWidth="1"/>
    <col min="7195" max="7195" width="11.44140625" style="95" customWidth="1"/>
    <col min="7196" max="7196" width="0.5546875" style="95" customWidth="1"/>
    <col min="7197" max="7197" width="2.109375" style="95" customWidth="1"/>
    <col min="7198" max="7198" width="10.5546875" style="95" customWidth="1"/>
    <col min="7199" max="7199" width="11.109375" style="95" customWidth="1"/>
    <col min="7200" max="7200" width="2.109375" style="95" customWidth="1"/>
    <col min="7201" max="7201" width="11.109375" style="95" customWidth="1"/>
    <col min="7202" max="7202" width="2.109375" style="95" customWidth="1"/>
    <col min="7203" max="7203" width="12.44140625" style="95" customWidth="1"/>
    <col min="7204" max="7422" width="8.77734375" style="95"/>
    <col min="7423" max="7423" width="51" style="95" customWidth="1"/>
    <col min="7424" max="7424" width="2.109375" style="95" customWidth="1"/>
    <col min="7425" max="7425" width="14.109375" style="95" customWidth="1"/>
    <col min="7426" max="7427" width="8.77734375" style="95" customWidth="1"/>
    <col min="7428" max="7428" width="2" style="95" customWidth="1"/>
    <col min="7429" max="7429" width="14.77734375" style="95" customWidth="1"/>
    <col min="7430" max="7430" width="2" style="95" customWidth="1"/>
    <col min="7431" max="7431" width="14.77734375" style="95" customWidth="1"/>
    <col min="7432" max="7432" width="2.109375" style="95" customWidth="1"/>
    <col min="7433" max="7433" width="14.77734375" style="95" customWidth="1"/>
    <col min="7434" max="7434" width="2.109375" style="95" customWidth="1"/>
    <col min="7435" max="7435" width="14.77734375" style="95" customWidth="1"/>
    <col min="7436" max="7437" width="3.77734375" style="95" customWidth="1"/>
    <col min="7438" max="7438" width="12.44140625" style="95" customWidth="1"/>
    <col min="7439" max="7439" width="2.109375" style="95" customWidth="1"/>
    <col min="7440" max="7440" width="12.5546875" style="95" customWidth="1"/>
    <col min="7441" max="7441" width="2.109375" style="95" customWidth="1"/>
    <col min="7442" max="7442" width="12.77734375" style="95" customWidth="1"/>
    <col min="7443" max="7443" width="2.109375" style="95" customWidth="1"/>
    <col min="7444" max="7444" width="12.77734375" style="95" customWidth="1"/>
    <col min="7445" max="7445" width="2" style="95" customWidth="1"/>
    <col min="7446" max="7446" width="11.77734375" style="95" customWidth="1"/>
    <col min="7447" max="7447" width="11.44140625" style="95" customWidth="1"/>
    <col min="7448" max="7448" width="1.77734375" style="95" customWidth="1"/>
    <col min="7449" max="7449" width="11.77734375" style="95" customWidth="1"/>
    <col min="7450" max="7450" width="2.109375" style="95" customWidth="1"/>
    <col min="7451" max="7451" width="11.44140625" style="95" customWidth="1"/>
    <col min="7452" max="7452" width="0.5546875" style="95" customWidth="1"/>
    <col min="7453" max="7453" width="2.109375" style="95" customWidth="1"/>
    <col min="7454" max="7454" width="10.5546875" style="95" customWidth="1"/>
    <col min="7455" max="7455" width="11.109375" style="95" customWidth="1"/>
    <col min="7456" max="7456" width="2.109375" style="95" customWidth="1"/>
    <col min="7457" max="7457" width="11.109375" style="95" customWidth="1"/>
    <col min="7458" max="7458" width="2.109375" style="95" customWidth="1"/>
    <col min="7459" max="7459" width="12.44140625" style="95" customWidth="1"/>
    <col min="7460" max="7678" width="8.77734375" style="95"/>
    <col min="7679" max="7679" width="51" style="95" customWidth="1"/>
    <col min="7680" max="7680" width="2.109375" style="95" customWidth="1"/>
    <col min="7681" max="7681" width="14.109375" style="95" customWidth="1"/>
    <col min="7682" max="7683" width="8.77734375" style="95" customWidth="1"/>
    <col min="7684" max="7684" width="2" style="95" customWidth="1"/>
    <col min="7685" max="7685" width="14.77734375" style="95" customWidth="1"/>
    <col min="7686" max="7686" width="2" style="95" customWidth="1"/>
    <col min="7687" max="7687" width="14.77734375" style="95" customWidth="1"/>
    <col min="7688" max="7688" width="2.109375" style="95" customWidth="1"/>
    <col min="7689" max="7689" width="14.77734375" style="95" customWidth="1"/>
    <col min="7690" max="7690" width="2.109375" style="95" customWidth="1"/>
    <col min="7691" max="7691" width="14.77734375" style="95" customWidth="1"/>
    <col min="7692" max="7693" width="3.77734375" style="95" customWidth="1"/>
    <col min="7694" max="7694" width="12.44140625" style="95" customWidth="1"/>
    <col min="7695" max="7695" width="2.109375" style="95" customWidth="1"/>
    <col min="7696" max="7696" width="12.5546875" style="95" customWidth="1"/>
    <col min="7697" max="7697" width="2.109375" style="95" customWidth="1"/>
    <col min="7698" max="7698" width="12.77734375" style="95" customWidth="1"/>
    <col min="7699" max="7699" width="2.109375" style="95" customWidth="1"/>
    <col min="7700" max="7700" width="12.77734375" style="95" customWidth="1"/>
    <col min="7701" max="7701" width="2" style="95" customWidth="1"/>
    <col min="7702" max="7702" width="11.77734375" style="95" customWidth="1"/>
    <col min="7703" max="7703" width="11.44140625" style="95" customWidth="1"/>
    <col min="7704" max="7704" width="1.77734375" style="95" customWidth="1"/>
    <col min="7705" max="7705" width="11.77734375" style="95" customWidth="1"/>
    <col min="7706" max="7706" width="2.109375" style="95" customWidth="1"/>
    <col min="7707" max="7707" width="11.44140625" style="95" customWidth="1"/>
    <col min="7708" max="7708" width="0.5546875" style="95" customWidth="1"/>
    <col min="7709" max="7709" width="2.109375" style="95" customWidth="1"/>
    <col min="7710" max="7710" width="10.5546875" style="95" customWidth="1"/>
    <col min="7711" max="7711" width="11.109375" style="95" customWidth="1"/>
    <col min="7712" max="7712" width="2.109375" style="95" customWidth="1"/>
    <col min="7713" max="7713" width="11.109375" style="95" customWidth="1"/>
    <col min="7714" max="7714" width="2.109375" style="95" customWidth="1"/>
    <col min="7715" max="7715" width="12.44140625" style="95" customWidth="1"/>
    <col min="7716" max="7934" width="8.77734375" style="95"/>
    <col min="7935" max="7935" width="51" style="95" customWidth="1"/>
    <col min="7936" max="7936" width="2.109375" style="95" customWidth="1"/>
    <col min="7937" max="7937" width="14.109375" style="95" customWidth="1"/>
    <col min="7938" max="7939" width="8.77734375" style="95" customWidth="1"/>
    <col min="7940" max="7940" width="2" style="95" customWidth="1"/>
    <col min="7941" max="7941" width="14.77734375" style="95" customWidth="1"/>
    <col min="7942" max="7942" width="2" style="95" customWidth="1"/>
    <col min="7943" max="7943" width="14.77734375" style="95" customWidth="1"/>
    <col min="7944" max="7944" width="2.109375" style="95" customWidth="1"/>
    <col min="7945" max="7945" width="14.77734375" style="95" customWidth="1"/>
    <col min="7946" max="7946" width="2.109375" style="95" customWidth="1"/>
    <col min="7947" max="7947" width="14.77734375" style="95" customWidth="1"/>
    <col min="7948" max="7949" width="3.77734375" style="95" customWidth="1"/>
    <col min="7950" max="7950" width="12.44140625" style="95" customWidth="1"/>
    <col min="7951" max="7951" width="2.109375" style="95" customWidth="1"/>
    <col min="7952" max="7952" width="12.5546875" style="95" customWidth="1"/>
    <col min="7953" max="7953" width="2.109375" style="95" customWidth="1"/>
    <col min="7954" max="7954" width="12.77734375" style="95" customWidth="1"/>
    <col min="7955" max="7955" width="2.109375" style="95" customWidth="1"/>
    <col min="7956" max="7956" width="12.77734375" style="95" customWidth="1"/>
    <col min="7957" max="7957" width="2" style="95" customWidth="1"/>
    <col min="7958" max="7958" width="11.77734375" style="95" customWidth="1"/>
    <col min="7959" max="7959" width="11.44140625" style="95" customWidth="1"/>
    <col min="7960" max="7960" width="1.77734375" style="95" customWidth="1"/>
    <col min="7961" max="7961" width="11.77734375" style="95" customWidth="1"/>
    <col min="7962" max="7962" width="2.109375" style="95" customWidth="1"/>
    <col min="7963" max="7963" width="11.44140625" style="95" customWidth="1"/>
    <col min="7964" max="7964" width="0.5546875" style="95" customWidth="1"/>
    <col min="7965" max="7965" width="2.109375" style="95" customWidth="1"/>
    <col min="7966" max="7966" width="10.5546875" style="95" customWidth="1"/>
    <col min="7967" max="7967" width="11.109375" style="95" customWidth="1"/>
    <col min="7968" max="7968" width="2.109375" style="95" customWidth="1"/>
    <col min="7969" max="7969" width="11.109375" style="95" customWidth="1"/>
    <col min="7970" max="7970" width="2.109375" style="95" customWidth="1"/>
    <col min="7971" max="7971" width="12.44140625" style="95" customWidth="1"/>
    <col min="7972" max="8190" width="8.77734375" style="95"/>
    <col min="8191" max="8191" width="51" style="95" customWidth="1"/>
    <col min="8192" max="8192" width="2.109375" style="95" customWidth="1"/>
    <col min="8193" max="8193" width="14.109375" style="95" customWidth="1"/>
    <col min="8194" max="8195" width="8.77734375" style="95" customWidth="1"/>
    <col min="8196" max="8196" width="2" style="95" customWidth="1"/>
    <col min="8197" max="8197" width="14.77734375" style="95" customWidth="1"/>
    <col min="8198" max="8198" width="2" style="95" customWidth="1"/>
    <col min="8199" max="8199" width="14.77734375" style="95" customWidth="1"/>
    <col min="8200" max="8200" width="2.109375" style="95" customWidth="1"/>
    <col min="8201" max="8201" width="14.77734375" style="95" customWidth="1"/>
    <col min="8202" max="8202" width="2.109375" style="95" customWidth="1"/>
    <col min="8203" max="8203" width="14.77734375" style="95" customWidth="1"/>
    <col min="8204" max="8205" width="3.77734375" style="95" customWidth="1"/>
    <col min="8206" max="8206" width="12.44140625" style="95" customWidth="1"/>
    <col min="8207" max="8207" width="2.109375" style="95" customWidth="1"/>
    <col min="8208" max="8208" width="12.5546875" style="95" customWidth="1"/>
    <col min="8209" max="8209" width="2.109375" style="95" customWidth="1"/>
    <col min="8210" max="8210" width="12.77734375" style="95" customWidth="1"/>
    <col min="8211" max="8211" width="2.109375" style="95" customWidth="1"/>
    <col min="8212" max="8212" width="12.77734375" style="95" customWidth="1"/>
    <col min="8213" max="8213" width="2" style="95" customWidth="1"/>
    <col min="8214" max="8214" width="11.77734375" style="95" customWidth="1"/>
    <col min="8215" max="8215" width="11.44140625" style="95" customWidth="1"/>
    <col min="8216" max="8216" width="1.77734375" style="95" customWidth="1"/>
    <col min="8217" max="8217" width="11.77734375" style="95" customWidth="1"/>
    <col min="8218" max="8218" width="2.109375" style="95" customWidth="1"/>
    <col min="8219" max="8219" width="11.44140625" style="95" customWidth="1"/>
    <col min="8220" max="8220" width="0.5546875" style="95" customWidth="1"/>
    <col min="8221" max="8221" width="2.109375" style="95" customWidth="1"/>
    <col min="8222" max="8222" width="10.5546875" style="95" customWidth="1"/>
    <col min="8223" max="8223" width="11.109375" style="95" customWidth="1"/>
    <col min="8224" max="8224" width="2.109375" style="95" customWidth="1"/>
    <col min="8225" max="8225" width="11.109375" style="95" customWidth="1"/>
    <col min="8226" max="8226" width="2.109375" style="95" customWidth="1"/>
    <col min="8227" max="8227" width="12.44140625" style="95" customWidth="1"/>
    <col min="8228" max="8446" width="8.77734375" style="95"/>
    <col min="8447" max="8447" width="51" style="95" customWidth="1"/>
    <col min="8448" max="8448" width="2.109375" style="95" customWidth="1"/>
    <col min="8449" max="8449" width="14.109375" style="95" customWidth="1"/>
    <col min="8450" max="8451" width="8.77734375" style="95" customWidth="1"/>
    <col min="8452" max="8452" width="2" style="95" customWidth="1"/>
    <col min="8453" max="8453" width="14.77734375" style="95" customWidth="1"/>
    <col min="8454" max="8454" width="2" style="95" customWidth="1"/>
    <col min="8455" max="8455" width="14.77734375" style="95" customWidth="1"/>
    <col min="8456" max="8456" width="2.109375" style="95" customWidth="1"/>
    <col min="8457" max="8457" width="14.77734375" style="95" customWidth="1"/>
    <col min="8458" max="8458" width="2.109375" style="95" customWidth="1"/>
    <col min="8459" max="8459" width="14.77734375" style="95" customWidth="1"/>
    <col min="8460" max="8461" width="3.77734375" style="95" customWidth="1"/>
    <col min="8462" max="8462" width="12.44140625" style="95" customWidth="1"/>
    <col min="8463" max="8463" width="2.109375" style="95" customWidth="1"/>
    <col min="8464" max="8464" width="12.5546875" style="95" customWidth="1"/>
    <col min="8465" max="8465" width="2.109375" style="95" customWidth="1"/>
    <col min="8466" max="8466" width="12.77734375" style="95" customWidth="1"/>
    <col min="8467" max="8467" width="2.109375" style="95" customWidth="1"/>
    <col min="8468" max="8468" width="12.77734375" style="95" customWidth="1"/>
    <col min="8469" max="8469" width="2" style="95" customWidth="1"/>
    <col min="8470" max="8470" width="11.77734375" style="95" customWidth="1"/>
    <col min="8471" max="8471" width="11.44140625" style="95" customWidth="1"/>
    <col min="8472" max="8472" width="1.77734375" style="95" customWidth="1"/>
    <col min="8473" max="8473" width="11.77734375" style="95" customWidth="1"/>
    <col min="8474" max="8474" width="2.109375" style="95" customWidth="1"/>
    <col min="8475" max="8475" width="11.44140625" style="95" customWidth="1"/>
    <col min="8476" max="8476" width="0.5546875" style="95" customWidth="1"/>
    <col min="8477" max="8477" width="2.109375" style="95" customWidth="1"/>
    <col min="8478" max="8478" width="10.5546875" style="95" customWidth="1"/>
    <col min="8479" max="8479" width="11.109375" style="95" customWidth="1"/>
    <col min="8480" max="8480" width="2.109375" style="95" customWidth="1"/>
    <col min="8481" max="8481" width="11.109375" style="95" customWidth="1"/>
    <col min="8482" max="8482" width="2.109375" style="95" customWidth="1"/>
    <col min="8483" max="8483" width="12.44140625" style="95" customWidth="1"/>
    <col min="8484" max="8702" width="8.77734375" style="95"/>
    <col min="8703" max="8703" width="51" style="95" customWidth="1"/>
    <col min="8704" max="8704" width="2.109375" style="95" customWidth="1"/>
    <col min="8705" max="8705" width="14.109375" style="95" customWidth="1"/>
    <col min="8706" max="8707" width="8.77734375" style="95" customWidth="1"/>
    <col min="8708" max="8708" width="2" style="95" customWidth="1"/>
    <col min="8709" max="8709" width="14.77734375" style="95" customWidth="1"/>
    <col min="8710" max="8710" width="2" style="95" customWidth="1"/>
    <col min="8711" max="8711" width="14.77734375" style="95" customWidth="1"/>
    <col min="8712" max="8712" width="2.109375" style="95" customWidth="1"/>
    <col min="8713" max="8713" width="14.77734375" style="95" customWidth="1"/>
    <col min="8714" max="8714" width="2.109375" style="95" customWidth="1"/>
    <col min="8715" max="8715" width="14.77734375" style="95" customWidth="1"/>
    <col min="8716" max="8717" width="3.77734375" style="95" customWidth="1"/>
    <col min="8718" max="8718" width="12.44140625" style="95" customWidth="1"/>
    <col min="8719" max="8719" width="2.109375" style="95" customWidth="1"/>
    <col min="8720" max="8720" width="12.5546875" style="95" customWidth="1"/>
    <col min="8721" max="8721" width="2.109375" style="95" customWidth="1"/>
    <col min="8722" max="8722" width="12.77734375" style="95" customWidth="1"/>
    <col min="8723" max="8723" width="2.109375" style="95" customWidth="1"/>
    <col min="8724" max="8724" width="12.77734375" style="95" customWidth="1"/>
    <col min="8725" max="8725" width="2" style="95" customWidth="1"/>
    <col min="8726" max="8726" width="11.77734375" style="95" customWidth="1"/>
    <col min="8727" max="8727" width="11.44140625" style="95" customWidth="1"/>
    <col min="8728" max="8728" width="1.77734375" style="95" customWidth="1"/>
    <col min="8729" max="8729" width="11.77734375" style="95" customWidth="1"/>
    <col min="8730" max="8730" width="2.109375" style="95" customWidth="1"/>
    <col min="8731" max="8731" width="11.44140625" style="95" customWidth="1"/>
    <col min="8732" max="8732" width="0.5546875" style="95" customWidth="1"/>
    <col min="8733" max="8733" width="2.109375" style="95" customWidth="1"/>
    <col min="8734" max="8734" width="10.5546875" style="95" customWidth="1"/>
    <col min="8735" max="8735" width="11.109375" style="95" customWidth="1"/>
    <col min="8736" max="8736" width="2.109375" style="95" customWidth="1"/>
    <col min="8737" max="8737" width="11.109375" style="95" customWidth="1"/>
    <col min="8738" max="8738" width="2.109375" style="95" customWidth="1"/>
    <col min="8739" max="8739" width="12.44140625" style="95" customWidth="1"/>
    <col min="8740" max="8958" width="8.77734375" style="95"/>
    <col min="8959" max="8959" width="51" style="95" customWidth="1"/>
    <col min="8960" max="8960" width="2.109375" style="95" customWidth="1"/>
    <col min="8961" max="8961" width="14.109375" style="95" customWidth="1"/>
    <col min="8962" max="8963" width="8.77734375" style="95" customWidth="1"/>
    <col min="8964" max="8964" width="2" style="95" customWidth="1"/>
    <col min="8965" max="8965" width="14.77734375" style="95" customWidth="1"/>
    <col min="8966" max="8966" width="2" style="95" customWidth="1"/>
    <col min="8967" max="8967" width="14.77734375" style="95" customWidth="1"/>
    <col min="8968" max="8968" width="2.109375" style="95" customWidth="1"/>
    <col min="8969" max="8969" width="14.77734375" style="95" customWidth="1"/>
    <col min="8970" max="8970" width="2.109375" style="95" customWidth="1"/>
    <col min="8971" max="8971" width="14.77734375" style="95" customWidth="1"/>
    <col min="8972" max="8973" width="3.77734375" style="95" customWidth="1"/>
    <col min="8974" max="8974" width="12.44140625" style="95" customWidth="1"/>
    <col min="8975" max="8975" width="2.109375" style="95" customWidth="1"/>
    <col min="8976" max="8976" width="12.5546875" style="95" customWidth="1"/>
    <col min="8977" max="8977" width="2.109375" style="95" customWidth="1"/>
    <col min="8978" max="8978" width="12.77734375" style="95" customWidth="1"/>
    <col min="8979" max="8979" width="2.109375" style="95" customWidth="1"/>
    <col min="8980" max="8980" width="12.77734375" style="95" customWidth="1"/>
    <col min="8981" max="8981" width="2" style="95" customWidth="1"/>
    <col min="8982" max="8982" width="11.77734375" style="95" customWidth="1"/>
    <col min="8983" max="8983" width="11.44140625" style="95" customWidth="1"/>
    <col min="8984" max="8984" width="1.77734375" style="95" customWidth="1"/>
    <col min="8985" max="8985" width="11.77734375" style="95" customWidth="1"/>
    <col min="8986" max="8986" width="2.109375" style="95" customWidth="1"/>
    <col min="8987" max="8987" width="11.44140625" style="95" customWidth="1"/>
    <col min="8988" max="8988" width="0.5546875" style="95" customWidth="1"/>
    <col min="8989" max="8989" width="2.109375" style="95" customWidth="1"/>
    <col min="8990" max="8990" width="10.5546875" style="95" customWidth="1"/>
    <col min="8991" max="8991" width="11.109375" style="95" customWidth="1"/>
    <col min="8992" max="8992" width="2.109375" style="95" customWidth="1"/>
    <col min="8993" max="8993" width="11.109375" style="95" customWidth="1"/>
    <col min="8994" max="8994" width="2.109375" style="95" customWidth="1"/>
    <col min="8995" max="8995" width="12.44140625" style="95" customWidth="1"/>
    <col min="8996" max="9214" width="8.77734375" style="95"/>
    <col min="9215" max="9215" width="51" style="95" customWidth="1"/>
    <col min="9216" max="9216" width="2.109375" style="95" customWidth="1"/>
    <col min="9217" max="9217" width="14.109375" style="95" customWidth="1"/>
    <col min="9218" max="9219" width="8.77734375" style="95" customWidth="1"/>
    <col min="9220" max="9220" width="2" style="95" customWidth="1"/>
    <col min="9221" max="9221" width="14.77734375" style="95" customWidth="1"/>
    <col min="9222" max="9222" width="2" style="95" customWidth="1"/>
    <col min="9223" max="9223" width="14.77734375" style="95" customWidth="1"/>
    <col min="9224" max="9224" width="2.109375" style="95" customWidth="1"/>
    <col min="9225" max="9225" width="14.77734375" style="95" customWidth="1"/>
    <col min="9226" max="9226" width="2.109375" style="95" customWidth="1"/>
    <col min="9227" max="9227" width="14.77734375" style="95" customWidth="1"/>
    <col min="9228" max="9229" width="3.77734375" style="95" customWidth="1"/>
    <col min="9230" max="9230" width="12.44140625" style="95" customWidth="1"/>
    <col min="9231" max="9231" width="2.109375" style="95" customWidth="1"/>
    <col min="9232" max="9232" width="12.5546875" style="95" customWidth="1"/>
    <col min="9233" max="9233" width="2.109375" style="95" customWidth="1"/>
    <col min="9234" max="9234" width="12.77734375" style="95" customWidth="1"/>
    <col min="9235" max="9235" width="2.109375" style="95" customWidth="1"/>
    <col min="9236" max="9236" width="12.77734375" style="95" customWidth="1"/>
    <col min="9237" max="9237" width="2" style="95" customWidth="1"/>
    <col min="9238" max="9238" width="11.77734375" style="95" customWidth="1"/>
    <col min="9239" max="9239" width="11.44140625" style="95" customWidth="1"/>
    <col min="9240" max="9240" width="1.77734375" style="95" customWidth="1"/>
    <col min="9241" max="9241" width="11.77734375" style="95" customWidth="1"/>
    <col min="9242" max="9242" width="2.109375" style="95" customWidth="1"/>
    <col min="9243" max="9243" width="11.44140625" style="95" customWidth="1"/>
    <col min="9244" max="9244" width="0.5546875" style="95" customWidth="1"/>
    <col min="9245" max="9245" width="2.109375" style="95" customWidth="1"/>
    <col min="9246" max="9246" width="10.5546875" style="95" customWidth="1"/>
    <col min="9247" max="9247" width="11.109375" style="95" customWidth="1"/>
    <col min="9248" max="9248" width="2.109375" style="95" customWidth="1"/>
    <col min="9249" max="9249" width="11.109375" style="95" customWidth="1"/>
    <col min="9250" max="9250" width="2.109375" style="95" customWidth="1"/>
    <col min="9251" max="9251" width="12.44140625" style="95" customWidth="1"/>
    <col min="9252" max="9470" width="8.77734375" style="95"/>
    <col min="9471" max="9471" width="51" style="95" customWidth="1"/>
    <col min="9472" max="9472" width="2.109375" style="95" customWidth="1"/>
    <col min="9473" max="9473" width="14.109375" style="95" customWidth="1"/>
    <col min="9474" max="9475" width="8.77734375" style="95" customWidth="1"/>
    <col min="9476" max="9476" width="2" style="95" customWidth="1"/>
    <col min="9477" max="9477" width="14.77734375" style="95" customWidth="1"/>
    <col min="9478" max="9478" width="2" style="95" customWidth="1"/>
    <col min="9479" max="9479" width="14.77734375" style="95" customWidth="1"/>
    <col min="9480" max="9480" width="2.109375" style="95" customWidth="1"/>
    <col min="9481" max="9481" width="14.77734375" style="95" customWidth="1"/>
    <col min="9482" max="9482" width="2.109375" style="95" customWidth="1"/>
    <col min="9483" max="9483" width="14.77734375" style="95" customWidth="1"/>
    <col min="9484" max="9485" width="3.77734375" style="95" customWidth="1"/>
    <col min="9486" max="9486" width="12.44140625" style="95" customWidth="1"/>
    <col min="9487" max="9487" width="2.109375" style="95" customWidth="1"/>
    <col min="9488" max="9488" width="12.5546875" style="95" customWidth="1"/>
    <col min="9489" max="9489" width="2.109375" style="95" customWidth="1"/>
    <col min="9490" max="9490" width="12.77734375" style="95" customWidth="1"/>
    <col min="9491" max="9491" width="2.109375" style="95" customWidth="1"/>
    <col min="9492" max="9492" width="12.77734375" style="95" customWidth="1"/>
    <col min="9493" max="9493" width="2" style="95" customWidth="1"/>
    <col min="9494" max="9494" width="11.77734375" style="95" customWidth="1"/>
    <col min="9495" max="9495" width="11.44140625" style="95" customWidth="1"/>
    <col min="9496" max="9496" width="1.77734375" style="95" customWidth="1"/>
    <col min="9497" max="9497" width="11.77734375" style="95" customWidth="1"/>
    <col min="9498" max="9498" width="2.109375" style="95" customWidth="1"/>
    <col min="9499" max="9499" width="11.44140625" style="95" customWidth="1"/>
    <col min="9500" max="9500" width="0.5546875" style="95" customWidth="1"/>
    <col min="9501" max="9501" width="2.109375" style="95" customWidth="1"/>
    <col min="9502" max="9502" width="10.5546875" style="95" customWidth="1"/>
    <col min="9503" max="9503" width="11.109375" style="95" customWidth="1"/>
    <col min="9504" max="9504" width="2.109375" style="95" customWidth="1"/>
    <col min="9505" max="9505" width="11.109375" style="95" customWidth="1"/>
    <col min="9506" max="9506" width="2.109375" style="95" customWidth="1"/>
    <col min="9507" max="9507" width="12.44140625" style="95" customWidth="1"/>
    <col min="9508" max="9726" width="8.77734375" style="95"/>
    <col min="9727" max="9727" width="51" style="95" customWidth="1"/>
    <col min="9728" max="9728" width="2.109375" style="95" customWidth="1"/>
    <col min="9729" max="9729" width="14.109375" style="95" customWidth="1"/>
    <col min="9730" max="9731" width="8.77734375" style="95" customWidth="1"/>
    <col min="9732" max="9732" width="2" style="95" customWidth="1"/>
    <col min="9733" max="9733" width="14.77734375" style="95" customWidth="1"/>
    <col min="9734" max="9734" width="2" style="95" customWidth="1"/>
    <col min="9735" max="9735" width="14.77734375" style="95" customWidth="1"/>
    <col min="9736" max="9736" width="2.109375" style="95" customWidth="1"/>
    <col min="9737" max="9737" width="14.77734375" style="95" customWidth="1"/>
    <col min="9738" max="9738" width="2.109375" style="95" customWidth="1"/>
    <col min="9739" max="9739" width="14.77734375" style="95" customWidth="1"/>
    <col min="9740" max="9741" width="3.77734375" style="95" customWidth="1"/>
    <col min="9742" max="9742" width="12.44140625" style="95" customWidth="1"/>
    <col min="9743" max="9743" width="2.109375" style="95" customWidth="1"/>
    <col min="9744" max="9744" width="12.5546875" style="95" customWidth="1"/>
    <col min="9745" max="9745" width="2.109375" style="95" customWidth="1"/>
    <col min="9746" max="9746" width="12.77734375" style="95" customWidth="1"/>
    <col min="9747" max="9747" width="2.109375" style="95" customWidth="1"/>
    <col min="9748" max="9748" width="12.77734375" style="95" customWidth="1"/>
    <col min="9749" max="9749" width="2" style="95" customWidth="1"/>
    <col min="9750" max="9750" width="11.77734375" style="95" customWidth="1"/>
    <col min="9751" max="9751" width="11.44140625" style="95" customWidth="1"/>
    <col min="9752" max="9752" width="1.77734375" style="95" customWidth="1"/>
    <col min="9753" max="9753" width="11.77734375" style="95" customWidth="1"/>
    <col min="9754" max="9754" width="2.109375" style="95" customWidth="1"/>
    <col min="9755" max="9755" width="11.44140625" style="95" customWidth="1"/>
    <col min="9756" max="9756" width="0.5546875" style="95" customWidth="1"/>
    <col min="9757" max="9757" width="2.109375" style="95" customWidth="1"/>
    <col min="9758" max="9758" width="10.5546875" style="95" customWidth="1"/>
    <col min="9759" max="9759" width="11.109375" style="95" customWidth="1"/>
    <col min="9760" max="9760" width="2.109375" style="95" customWidth="1"/>
    <col min="9761" max="9761" width="11.109375" style="95" customWidth="1"/>
    <col min="9762" max="9762" width="2.109375" style="95" customWidth="1"/>
    <col min="9763" max="9763" width="12.44140625" style="95" customWidth="1"/>
    <col min="9764" max="9982" width="8.77734375" style="95"/>
    <col min="9983" max="9983" width="51" style="95" customWidth="1"/>
    <col min="9984" max="9984" width="2.109375" style="95" customWidth="1"/>
    <col min="9985" max="9985" width="14.109375" style="95" customWidth="1"/>
    <col min="9986" max="9987" width="8.77734375" style="95" customWidth="1"/>
    <col min="9988" max="9988" width="2" style="95" customWidth="1"/>
    <col min="9989" max="9989" width="14.77734375" style="95" customWidth="1"/>
    <col min="9990" max="9990" width="2" style="95" customWidth="1"/>
    <col min="9991" max="9991" width="14.77734375" style="95" customWidth="1"/>
    <col min="9992" max="9992" width="2.109375" style="95" customWidth="1"/>
    <col min="9993" max="9993" width="14.77734375" style="95" customWidth="1"/>
    <col min="9994" max="9994" width="2.109375" style="95" customWidth="1"/>
    <col min="9995" max="9995" width="14.77734375" style="95" customWidth="1"/>
    <col min="9996" max="9997" width="3.77734375" style="95" customWidth="1"/>
    <col min="9998" max="9998" width="12.44140625" style="95" customWidth="1"/>
    <col min="9999" max="9999" width="2.109375" style="95" customWidth="1"/>
    <col min="10000" max="10000" width="12.5546875" style="95" customWidth="1"/>
    <col min="10001" max="10001" width="2.109375" style="95" customWidth="1"/>
    <col min="10002" max="10002" width="12.77734375" style="95" customWidth="1"/>
    <col min="10003" max="10003" width="2.109375" style="95" customWidth="1"/>
    <col min="10004" max="10004" width="12.77734375" style="95" customWidth="1"/>
    <col min="10005" max="10005" width="2" style="95" customWidth="1"/>
    <col min="10006" max="10006" width="11.77734375" style="95" customWidth="1"/>
    <col min="10007" max="10007" width="11.44140625" style="95" customWidth="1"/>
    <col min="10008" max="10008" width="1.77734375" style="95" customWidth="1"/>
    <col min="10009" max="10009" width="11.77734375" style="95" customWidth="1"/>
    <col min="10010" max="10010" width="2.109375" style="95" customWidth="1"/>
    <col min="10011" max="10011" width="11.44140625" style="95" customWidth="1"/>
    <col min="10012" max="10012" width="0.5546875" style="95" customWidth="1"/>
    <col min="10013" max="10013" width="2.109375" style="95" customWidth="1"/>
    <col min="10014" max="10014" width="10.5546875" style="95" customWidth="1"/>
    <col min="10015" max="10015" width="11.109375" style="95" customWidth="1"/>
    <col min="10016" max="10016" width="2.109375" style="95" customWidth="1"/>
    <col min="10017" max="10017" width="11.109375" style="95" customWidth="1"/>
    <col min="10018" max="10018" width="2.109375" style="95" customWidth="1"/>
    <col min="10019" max="10019" width="12.44140625" style="95" customWidth="1"/>
    <col min="10020" max="10238" width="8.77734375" style="95"/>
    <col min="10239" max="10239" width="51" style="95" customWidth="1"/>
    <col min="10240" max="10240" width="2.109375" style="95" customWidth="1"/>
    <col min="10241" max="10241" width="14.109375" style="95" customWidth="1"/>
    <col min="10242" max="10243" width="8.77734375" style="95" customWidth="1"/>
    <col min="10244" max="10244" width="2" style="95" customWidth="1"/>
    <col min="10245" max="10245" width="14.77734375" style="95" customWidth="1"/>
    <col min="10246" max="10246" width="2" style="95" customWidth="1"/>
    <col min="10247" max="10247" width="14.77734375" style="95" customWidth="1"/>
    <col min="10248" max="10248" width="2.109375" style="95" customWidth="1"/>
    <col min="10249" max="10249" width="14.77734375" style="95" customWidth="1"/>
    <col min="10250" max="10250" width="2.109375" style="95" customWidth="1"/>
    <col min="10251" max="10251" width="14.77734375" style="95" customWidth="1"/>
    <col min="10252" max="10253" width="3.77734375" style="95" customWidth="1"/>
    <col min="10254" max="10254" width="12.44140625" style="95" customWidth="1"/>
    <col min="10255" max="10255" width="2.109375" style="95" customWidth="1"/>
    <col min="10256" max="10256" width="12.5546875" style="95" customWidth="1"/>
    <col min="10257" max="10257" width="2.109375" style="95" customWidth="1"/>
    <col min="10258" max="10258" width="12.77734375" style="95" customWidth="1"/>
    <col min="10259" max="10259" width="2.109375" style="95" customWidth="1"/>
    <col min="10260" max="10260" width="12.77734375" style="95" customWidth="1"/>
    <col min="10261" max="10261" width="2" style="95" customWidth="1"/>
    <col min="10262" max="10262" width="11.77734375" style="95" customWidth="1"/>
    <col min="10263" max="10263" width="11.44140625" style="95" customWidth="1"/>
    <col min="10264" max="10264" width="1.77734375" style="95" customWidth="1"/>
    <col min="10265" max="10265" width="11.77734375" style="95" customWidth="1"/>
    <col min="10266" max="10266" width="2.109375" style="95" customWidth="1"/>
    <col min="10267" max="10267" width="11.44140625" style="95" customWidth="1"/>
    <col min="10268" max="10268" width="0.5546875" style="95" customWidth="1"/>
    <col min="10269" max="10269" width="2.109375" style="95" customWidth="1"/>
    <col min="10270" max="10270" width="10.5546875" style="95" customWidth="1"/>
    <col min="10271" max="10271" width="11.109375" style="95" customWidth="1"/>
    <col min="10272" max="10272" width="2.109375" style="95" customWidth="1"/>
    <col min="10273" max="10273" width="11.109375" style="95" customWidth="1"/>
    <col min="10274" max="10274" width="2.109375" style="95" customWidth="1"/>
    <col min="10275" max="10275" width="12.44140625" style="95" customWidth="1"/>
    <col min="10276" max="10494" width="8.77734375" style="95"/>
    <col min="10495" max="10495" width="51" style="95" customWidth="1"/>
    <col min="10496" max="10496" width="2.109375" style="95" customWidth="1"/>
    <col min="10497" max="10497" width="14.109375" style="95" customWidth="1"/>
    <col min="10498" max="10499" width="8.77734375" style="95" customWidth="1"/>
    <col min="10500" max="10500" width="2" style="95" customWidth="1"/>
    <col min="10501" max="10501" width="14.77734375" style="95" customWidth="1"/>
    <col min="10502" max="10502" width="2" style="95" customWidth="1"/>
    <col min="10503" max="10503" width="14.77734375" style="95" customWidth="1"/>
    <col min="10504" max="10504" width="2.109375" style="95" customWidth="1"/>
    <col min="10505" max="10505" width="14.77734375" style="95" customWidth="1"/>
    <col min="10506" max="10506" width="2.109375" style="95" customWidth="1"/>
    <col min="10507" max="10507" width="14.77734375" style="95" customWidth="1"/>
    <col min="10508" max="10509" width="3.77734375" style="95" customWidth="1"/>
    <col min="10510" max="10510" width="12.44140625" style="95" customWidth="1"/>
    <col min="10511" max="10511" width="2.109375" style="95" customWidth="1"/>
    <col min="10512" max="10512" width="12.5546875" style="95" customWidth="1"/>
    <col min="10513" max="10513" width="2.109375" style="95" customWidth="1"/>
    <col min="10514" max="10514" width="12.77734375" style="95" customWidth="1"/>
    <col min="10515" max="10515" width="2.109375" style="95" customWidth="1"/>
    <col min="10516" max="10516" width="12.77734375" style="95" customWidth="1"/>
    <col min="10517" max="10517" width="2" style="95" customWidth="1"/>
    <col min="10518" max="10518" width="11.77734375" style="95" customWidth="1"/>
    <col min="10519" max="10519" width="11.44140625" style="95" customWidth="1"/>
    <col min="10520" max="10520" width="1.77734375" style="95" customWidth="1"/>
    <col min="10521" max="10521" width="11.77734375" style="95" customWidth="1"/>
    <col min="10522" max="10522" width="2.109375" style="95" customWidth="1"/>
    <col min="10523" max="10523" width="11.44140625" style="95" customWidth="1"/>
    <col min="10524" max="10524" width="0.5546875" style="95" customWidth="1"/>
    <col min="10525" max="10525" width="2.109375" style="95" customWidth="1"/>
    <col min="10526" max="10526" width="10.5546875" style="95" customWidth="1"/>
    <col min="10527" max="10527" width="11.109375" style="95" customWidth="1"/>
    <col min="10528" max="10528" width="2.109375" style="95" customWidth="1"/>
    <col min="10529" max="10529" width="11.109375" style="95" customWidth="1"/>
    <col min="10530" max="10530" width="2.109375" style="95" customWidth="1"/>
    <col min="10531" max="10531" width="12.44140625" style="95" customWidth="1"/>
    <col min="10532" max="10750" width="8.77734375" style="95"/>
    <col min="10751" max="10751" width="51" style="95" customWidth="1"/>
    <col min="10752" max="10752" width="2.109375" style="95" customWidth="1"/>
    <col min="10753" max="10753" width="14.109375" style="95" customWidth="1"/>
    <col min="10754" max="10755" width="8.77734375" style="95" customWidth="1"/>
    <col min="10756" max="10756" width="2" style="95" customWidth="1"/>
    <col min="10757" max="10757" width="14.77734375" style="95" customWidth="1"/>
    <col min="10758" max="10758" width="2" style="95" customWidth="1"/>
    <col min="10759" max="10759" width="14.77734375" style="95" customWidth="1"/>
    <col min="10760" max="10760" width="2.109375" style="95" customWidth="1"/>
    <col min="10761" max="10761" width="14.77734375" style="95" customWidth="1"/>
    <col min="10762" max="10762" width="2.109375" style="95" customWidth="1"/>
    <col min="10763" max="10763" width="14.77734375" style="95" customWidth="1"/>
    <col min="10764" max="10765" width="3.77734375" style="95" customWidth="1"/>
    <col min="10766" max="10766" width="12.44140625" style="95" customWidth="1"/>
    <col min="10767" max="10767" width="2.109375" style="95" customWidth="1"/>
    <col min="10768" max="10768" width="12.5546875" style="95" customWidth="1"/>
    <col min="10769" max="10769" width="2.109375" style="95" customWidth="1"/>
    <col min="10770" max="10770" width="12.77734375" style="95" customWidth="1"/>
    <col min="10771" max="10771" width="2.109375" style="95" customWidth="1"/>
    <col min="10772" max="10772" width="12.77734375" style="95" customWidth="1"/>
    <col min="10773" max="10773" width="2" style="95" customWidth="1"/>
    <col min="10774" max="10774" width="11.77734375" style="95" customWidth="1"/>
    <col min="10775" max="10775" width="11.44140625" style="95" customWidth="1"/>
    <col min="10776" max="10776" width="1.77734375" style="95" customWidth="1"/>
    <col min="10777" max="10777" width="11.77734375" style="95" customWidth="1"/>
    <col min="10778" max="10778" width="2.109375" style="95" customWidth="1"/>
    <col min="10779" max="10779" width="11.44140625" style="95" customWidth="1"/>
    <col min="10780" max="10780" width="0.5546875" style="95" customWidth="1"/>
    <col min="10781" max="10781" width="2.109375" style="95" customWidth="1"/>
    <col min="10782" max="10782" width="10.5546875" style="95" customWidth="1"/>
    <col min="10783" max="10783" width="11.109375" style="95" customWidth="1"/>
    <col min="10784" max="10784" width="2.109375" style="95" customWidth="1"/>
    <col min="10785" max="10785" width="11.109375" style="95" customWidth="1"/>
    <col min="10786" max="10786" width="2.109375" style="95" customWidth="1"/>
    <col min="10787" max="10787" width="12.44140625" style="95" customWidth="1"/>
    <col min="10788" max="11006" width="8.77734375" style="95"/>
    <col min="11007" max="11007" width="51" style="95" customWidth="1"/>
    <col min="11008" max="11008" width="2.109375" style="95" customWidth="1"/>
    <col min="11009" max="11009" width="14.109375" style="95" customWidth="1"/>
    <col min="11010" max="11011" width="8.77734375" style="95" customWidth="1"/>
    <col min="11012" max="11012" width="2" style="95" customWidth="1"/>
    <col min="11013" max="11013" width="14.77734375" style="95" customWidth="1"/>
    <col min="11014" max="11014" width="2" style="95" customWidth="1"/>
    <col min="11015" max="11015" width="14.77734375" style="95" customWidth="1"/>
    <col min="11016" max="11016" width="2.109375" style="95" customWidth="1"/>
    <col min="11017" max="11017" width="14.77734375" style="95" customWidth="1"/>
    <col min="11018" max="11018" width="2.109375" style="95" customWidth="1"/>
    <col min="11019" max="11019" width="14.77734375" style="95" customWidth="1"/>
    <col min="11020" max="11021" width="3.77734375" style="95" customWidth="1"/>
    <col min="11022" max="11022" width="12.44140625" style="95" customWidth="1"/>
    <col min="11023" max="11023" width="2.109375" style="95" customWidth="1"/>
    <col min="11024" max="11024" width="12.5546875" style="95" customWidth="1"/>
    <col min="11025" max="11025" width="2.109375" style="95" customWidth="1"/>
    <col min="11026" max="11026" width="12.77734375" style="95" customWidth="1"/>
    <col min="11027" max="11027" width="2.109375" style="95" customWidth="1"/>
    <col min="11028" max="11028" width="12.77734375" style="95" customWidth="1"/>
    <col min="11029" max="11029" width="2" style="95" customWidth="1"/>
    <col min="11030" max="11030" width="11.77734375" style="95" customWidth="1"/>
    <col min="11031" max="11031" width="11.44140625" style="95" customWidth="1"/>
    <col min="11032" max="11032" width="1.77734375" style="95" customWidth="1"/>
    <col min="11033" max="11033" width="11.77734375" style="95" customWidth="1"/>
    <col min="11034" max="11034" width="2.109375" style="95" customWidth="1"/>
    <col min="11035" max="11035" width="11.44140625" style="95" customWidth="1"/>
    <col min="11036" max="11036" width="0.5546875" style="95" customWidth="1"/>
    <col min="11037" max="11037" width="2.109375" style="95" customWidth="1"/>
    <col min="11038" max="11038" width="10.5546875" style="95" customWidth="1"/>
    <col min="11039" max="11039" width="11.109375" style="95" customWidth="1"/>
    <col min="11040" max="11040" width="2.109375" style="95" customWidth="1"/>
    <col min="11041" max="11041" width="11.109375" style="95" customWidth="1"/>
    <col min="11042" max="11042" width="2.109375" style="95" customWidth="1"/>
    <col min="11043" max="11043" width="12.44140625" style="95" customWidth="1"/>
    <col min="11044" max="11262" width="8.77734375" style="95"/>
    <col min="11263" max="11263" width="51" style="95" customWidth="1"/>
    <col min="11264" max="11264" width="2.109375" style="95" customWidth="1"/>
    <col min="11265" max="11265" width="14.109375" style="95" customWidth="1"/>
    <col min="11266" max="11267" width="8.77734375" style="95" customWidth="1"/>
    <col min="11268" max="11268" width="2" style="95" customWidth="1"/>
    <col min="11269" max="11269" width="14.77734375" style="95" customWidth="1"/>
    <col min="11270" max="11270" width="2" style="95" customWidth="1"/>
    <col min="11271" max="11271" width="14.77734375" style="95" customWidth="1"/>
    <col min="11272" max="11272" width="2.109375" style="95" customWidth="1"/>
    <col min="11273" max="11273" width="14.77734375" style="95" customWidth="1"/>
    <col min="11274" max="11274" width="2.109375" style="95" customWidth="1"/>
    <col min="11275" max="11275" width="14.77734375" style="95" customWidth="1"/>
    <col min="11276" max="11277" width="3.77734375" style="95" customWidth="1"/>
    <col min="11278" max="11278" width="12.44140625" style="95" customWidth="1"/>
    <col min="11279" max="11279" width="2.109375" style="95" customWidth="1"/>
    <col min="11280" max="11280" width="12.5546875" style="95" customWidth="1"/>
    <col min="11281" max="11281" width="2.109375" style="95" customWidth="1"/>
    <col min="11282" max="11282" width="12.77734375" style="95" customWidth="1"/>
    <col min="11283" max="11283" width="2.109375" style="95" customWidth="1"/>
    <col min="11284" max="11284" width="12.77734375" style="95" customWidth="1"/>
    <col min="11285" max="11285" width="2" style="95" customWidth="1"/>
    <col min="11286" max="11286" width="11.77734375" style="95" customWidth="1"/>
    <col min="11287" max="11287" width="11.44140625" style="95" customWidth="1"/>
    <col min="11288" max="11288" width="1.77734375" style="95" customWidth="1"/>
    <col min="11289" max="11289" width="11.77734375" style="95" customWidth="1"/>
    <col min="11290" max="11290" width="2.109375" style="95" customWidth="1"/>
    <col min="11291" max="11291" width="11.44140625" style="95" customWidth="1"/>
    <col min="11292" max="11292" width="0.5546875" style="95" customWidth="1"/>
    <col min="11293" max="11293" width="2.109375" style="95" customWidth="1"/>
    <col min="11294" max="11294" width="10.5546875" style="95" customWidth="1"/>
    <col min="11295" max="11295" width="11.109375" style="95" customWidth="1"/>
    <col min="11296" max="11296" width="2.109375" style="95" customWidth="1"/>
    <col min="11297" max="11297" width="11.109375" style="95" customWidth="1"/>
    <col min="11298" max="11298" width="2.109375" style="95" customWidth="1"/>
    <col min="11299" max="11299" width="12.44140625" style="95" customWidth="1"/>
    <col min="11300" max="11518" width="8.77734375" style="95"/>
    <col min="11519" max="11519" width="51" style="95" customWidth="1"/>
    <col min="11520" max="11520" width="2.109375" style="95" customWidth="1"/>
    <col min="11521" max="11521" width="14.109375" style="95" customWidth="1"/>
    <col min="11522" max="11523" width="8.77734375" style="95" customWidth="1"/>
    <col min="11524" max="11524" width="2" style="95" customWidth="1"/>
    <col min="11525" max="11525" width="14.77734375" style="95" customWidth="1"/>
    <col min="11526" max="11526" width="2" style="95" customWidth="1"/>
    <col min="11527" max="11527" width="14.77734375" style="95" customWidth="1"/>
    <col min="11528" max="11528" width="2.109375" style="95" customWidth="1"/>
    <col min="11529" max="11529" width="14.77734375" style="95" customWidth="1"/>
    <col min="11530" max="11530" width="2.109375" style="95" customWidth="1"/>
    <col min="11531" max="11531" width="14.77734375" style="95" customWidth="1"/>
    <col min="11532" max="11533" width="3.77734375" style="95" customWidth="1"/>
    <col min="11534" max="11534" width="12.44140625" style="95" customWidth="1"/>
    <col min="11535" max="11535" width="2.109375" style="95" customWidth="1"/>
    <col min="11536" max="11536" width="12.5546875" style="95" customWidth="1"/>
    <col min="11537" max="11537" width="2.109375" style="95" customWidth="1"/>
    <col min="11538" max="11538" width="12.77734375" style="95" customWidth="1"/>
    <col min="11539" max="11539" width="2.109375" style="95" customWidth="1"/>
    <col min="11540" max="11540" width="12.77734375" style="95" customWidth="1"/>
    <col min="11541" max="11541" width="2" style="95" customWidth="1"/>
    <col min="11542" max="11542" width="11.77734375" style="95" customWidth="1"/>
    <col min="11543" max="11543" width="11.44140625" style="95" customWidth="1"/>
    <col min="11544" max="11544" width="1.77734375" style="95" customWidth="1"/>
    <col min="11545" max="11545" width="11.77734375" style="95" customWidth="1"/>
    <col min="11546" max="11546" width="2.109375" style="95" customWidth="1"/>
    <col min="11547" max="11547" width="11.44140625" style="95" customWidth="1"/>
    <col min="11548" max="11548" width="0.5546875" style="95" customWidth="1"/>
    <col min="11549" max="11549" width="2.109375" style="95" customWidth="1"/>
    <col min="11550" max="11550" width="10.5546875" style="95" customWidth="1"/>
    <col min="11551" max="11551" width="11.109375" style="95" customWidth="1"/>
    <col min="11552" max="11552" width="2.109375" style="95" customWidth="1"/>
    <col min="11553" max="11553" width="11.109375" style="95" customWidth="1"/>
    <col min="11554" max="11554" width="2.109375" style="95" customWidth="1"/>
    <col min="11555" max="11555" width="12.44140625" style="95" customWidth="1"/>
    <col min="11556" max="11774" width="8.77734375" style="95"/>
    <col min="11775" max="11775" width="51" style="95" customWidth="1"/>
    <col min="11776" max="11776" width="2.109375" style="95" customWidth="1"/>
    <col min="11777" max="11777" width="14.109375" style="95" customWidth="1"/>
    <col min="11778" max="11779" width="8.77734375" style="95" customWidth="1"/>
    <col min="11780" max="11780" width="2" style="95" customWidth="1"/>
    <col min="11781" max="11781" width="14.77734375" style="95" customWidth="1"/>
    <col min="11782" max="11782" width="2" style="95" customWidth="1"/>
    <col min="11783" max="11783" width="14.77734375" style="95" customWidth="1"/>
    <col min="11784" max="11784" width="2.109375" style="95" customWidth="1"/>
    <col min="11785" max="11785" width="14.77734375" style="95" customWidth="1"/>
    <col min="11786" max="11786" width="2.109375" style="95" customWidth="1"/>
    <col min="11787" max="11787" width="14.77734375" style="95" customWidth="1"/>
    <col min="11788" max="11789" width="3.77734375" style="95" customWidth="1"/>
    <col min="11790" max="11790" width="12.44140625" style="95" customWidth="1"/>
    <col min="11791" max="11791" width="2.109375" style="95" customWidth="1"/>
    <col min="11792" max="11792" width="12.5546875" style="95" customWidth="1"/>
    <col min="11793" max="11793" width="2.109375" style="95" customWidth="1"/>
    <col min="11794" max="11794" width="12.77734375" style="95" customWidth="1"/>
    <col min="11795" max="11795" width="2.109375" style="95" customWidth="1"/>
    <col min="11796" max="11796" width="12.77734375" style="95" customWidth="1"/>
    <col min="11797" max="11797" width="2" style="95" customWidth="1"/>
    <col min="11798" max="11798" width="11.77734375" style="95" customWidth="1"/>
    <col min="11799" max="11799" width="11.44140625" style="95" customWidth="1"/>
    <col min="11800" max="11800" width="1.77734375" style="95" customWidth="1"/>
    <col min="11801" max="11801" width="11.77734375" style="95" customWidth="1"/>
    <col min="11802" max="11802" width="2.109375" style="95" customWidth="1"/>
    <col min="11803" max="11803" width="11.44140625" style="95" customWidth="1"/>
    <col min="11804" max="11804" width="0.5546875" style="95" customWidth="1"/>
    <col min="11805" max="11805" width="2.109375" style="95" customWidth="1"/>
    <col min="11806" max="11806" width="10.5546875" style="95" customWidth="1"/>
    <col min="11807" max="11807" width="11.109375" style="95" customWidth="1"/>
    <col min="11808" max="11808" width="2.109375" style="95" customWidth="1"/>
    <col min="11809" max="11809" width="11.109375" style="95" customWidth="1"/>
    <col min="11810" max="11810" width="2.109375" style="95" customWidth="1"/>
    <col min="11811" max="11811" width="12.44140625" style="95" customWidth="1"/>
    <col min="11812" max="12030" width="8.77734375" style="95"/>
    <col min="12031" max="12031" width="51" style="95" customWidth="1"/>
    <col min="12032" max="12032" width="2.109375" style="95" customWidth="1"/>
    <col min="12033" max="12033" width="14.109375" style="95" customWidth="1"/>
    <col min="12034" max="12035" width="8.77734375" style="95" customWidth="1"/>
    <col min="12036" max="12036" width="2" style="95" customWidth="1"/>
    <col min="12037" max="12037" width="14.77734375" style="95" customWidth="1"/>
    <col min="12038" max="12038" width="2" style="95" customWidth="1"/>
    <col min="12039" max="12039" width="14.77734375" style="95" customWidth="1"/>
    <col min="12040" max="12040" width="2.109375" style="95" customWidth="1"/>
    <col min="12041" max="12041" width="14.77734375" style="95" customWidth="1"/>
    <col min="12042" max="12042" width="2.109375" style="95" customWidth="1"/>
    <col min="12043" max="12043" width="14.77734375" style="95" customWidth="1"/>
    <col min="12044" max="12045" width="3.77734375" style="95" customWidth="1"/>
    <col min="12046" max="12046" width="12.44140625" style="95" customWidth="1"/>
    <col min="12047" max="12047" width="2.109375" style="95" customWidth="1"/>
    <col min="12048" max="12048" width="12.5546875" style="95" customWidth="1"/>
    <col min="12049" max="12049" width="2.109375" style="95" customWidth="1"/>
    <col min="12050" max="12050" width="12.77734375" style="95" customWidth="1"/>
    <col min="12051" max="12051" width="2.109375" style="95" customWidth="1"/>
    <col min="12052" max="12052" width="12.77734375" style="95" customWidth="1"/>
    <col min="12053" max="12053" width="2" style="95" customWidth="1"/>
    <col min="12054" max="12054" width="11.77734375" style="95" customWidth="1"/>
    <col min="12055" max="12055" width="11.44140625" style="95" customWidth="1"/>
    <col min="12056" max="12056" width="1.77734375" style="95" customWidth="1"/>
    <col min="12057" max="12057" width="11.77734375" style="95" customWidth="1"/>
    <col min="12058" max="12058" width="2.109375" style="95" customWidth="1"/>
    <col min="12059" max="12059" width="11.44140625" style="95" customWidth="1"/>
    <col min="12060" max="12060" width="0.5546875" style="95" customWidth="1"/>
    <col min="12061" max="12061" width="2.109375" style="95" customWidth="1"/>
    <col min="12062" max="12062" width="10.5546875" style="95" customWidth="1"/>
    <col min="12063" max="12063" width="11.109375" style="95" customWidth="1"/>
    <col min="12064" max="12064" width="2.109375" style="95" customWidth="1"/>
    <col min="12065" max="12065" width="11.109375" style="95" customWidth="1"/>
    <col min="12066" max="12066" width="2.109375" style="95" customWidth="1"/>
    <col min="12067" max="12067" width="12.44140625" style="95" customWidth="1"/>
    <col min="12068" max="12286" width="8.77734375" style="95"/>
    <col min="12287" max="12287" width="51" style="95" customWidth="1"/>
    <col min="12288" max="12288" width="2.109375" style="95" customWidth="1"/>
    <col min="12289" max="12289" width="14.109375" style="95" customWidth="1"/>
    <col min="12290" max="12291" width="8.77734375" style="95" customWidth="1"/>
    <col min="12292" max="12292" width="2" style="95" customWidth="1"/>
    <col min="12293" max="12293" width="14.77734375" style="95" customWidth="1"/>
    <col min="12294" max="12294" width="2" style="95" customWidth="1"/>
    <col min="12295" max="12295" width="14.77734375" style="95" customWidth="1"/>
    <col min="12296" max="12296" width="2.109375" style="95" customWidth="1"/>
    <col min="12297" max="12297" width="14.77734375" style="95" customWidth="1"/>
    <col min="12298" max="12298" width="2.109375" style="95" customWidth="1"/>
    <col min="12299" max="12299" width="14.77734375" style="95" customWidth="1"/>
    <col min="12300" max="12301" width="3.77734375" style="95" customWidth="1"/>
    <col min="12302" max="12302" width="12.44140625" style="95" customWidth="1"/>
    <col min="12303" max="12303" width="2.109375" style="95" customWidth="1"/>
    <col min="12304" max="12304" width="12.5546875" style="95" customWidth="1"/>
    <col min="12305" max="12305" width="2.109375" style="95" customWidth="1"/>
    <col min="12306" max="12306" width="12.77734375" style="95" customWidth="1"/>
    <col min="12307" max="12307" width="2.109375" style="95" customWidth="1"/>
    <col min="12308" max="12308" width="12.77734375" style="95" customWidth="1"/>
    <col min="12309" max="12309" width="2" style="95" customWidth="1"/>
    <col min="12310" max="12310" width="11.77734375" style="95" customWidth="1"/>
    <col min="12311" max="12311" width="11.44140625" style="95" customWidth="1"/>
    <col min="12312" max="12312" width="1.77734375" style="95" customWidth="1"/>
    <col min="12313" max="12313" width="11.77734375" style="95" customWidth="1"/>
    <col min="12314" max="12314" width="2.109375" style="95" customWidth="1"/>
    <col min="12315" max="12315" width="11.44140625" style="95" customWidth="1"/>
    <col min="12316" max="12316" width="0.5546875" style="95" customWidth="1"/>
    <col min="12317" max="12317" width="2.109375" style="95" customWidth="1"/>
    <col min="12318" max="12318" width="10.5546875" style="95" customWidth="1"/>
    <col min="12319" max="12319" width="11.109375" style="95" customWidth="1"/>
    <col min="12320" max="12320" width="2.109375" style="95" customWidth="1"/>
    <col min="12321" max="12321" width="11.109375" style="95" customWidth="1"/>
    <col min="12322" max="12322" width="2.109375" style="95" customWidth="1"/>
    <col min="12323" max="12323" width="12.44140625" style="95" customWidth="1"/>
    <col min="12324" max="12542" width="8.77734375" style="95"/>
    <col min="12543" max="12543" width="51" style="95" customWidth="1"/>
    <col min="12544" max="12544" width="2.109375" style="95" customWidth="1"/>
    <col min="12545" max="12545" width="14.109375" style="95" customWidth="1"/>
    <col min="12546" max="12547" width="8.77734375" style="95" customWidth="1"/>
    <col min="12548" max="12548" width="2" style="95" customWidth="1"/>
    <col min="12549" max="12549" width="14.77734375" style="95" customWidth="1"/>
    <col min="12550" max="12550" width="2" style="95" customWidth="1"/>
    <col min="12551" max="12551" width="14.77734375" style="95" customWidth="1"/>
    <col min="12552" max="12552" width="2.109375" style="95" customWidth="1"/>
    <col min="12553" max="12553" width="14.77734375" style="95" customWidth="1"/>
    <col min="12554" max="12554" width="2.109375" style="95" customWidth="1"/>
    <col min="12555" max="12555" width="14.77734375" style="95" customWidth="1"/>
    <col min="12556" max="12557" width="3.77734375" style="95" customWidth="1"/>
    <col min="12558" max="12558" width="12.44140625" style="95" customWidth="1"/>
    <col min="12559" max="12559" width="2.109375" style="95" customWidth="1"/>
    <col min="12560" max="12560" width="12.5546875" style="95" customWidth="1"/>
    <col min="12561" max="12561" width="2.109375" style="95" customWidth="1"/>
    <col min="12562" max="12562" width="12.77734375" style="95" customWidth="1"/>
    <col min="12563" max="12563" width="2.109375" style="95" customWidth="1"/>
    <col min="12564" max="12564" width="12.77734375" style="95" customWidth="1"/>
    <col min="12565" max="12565" width="2" style="95" customWidth="1"/>
    <col min="12566" max="12566" width="11.77734375" style="95" customWidth="1"/>
    <col min="12567" max="12567" width="11.44140625" style="95" customWidth="1"/>
    <col min="12568" max="12568" width="1.77734375" style="95" customWidth="1"/>
    <col min="12569" max="12569" width="11.77734375" style="95" customWidth="1"/>
    <col min="12570" max="12570" width="2.109375" style="95" customWidth="1"/>
    <col min="12571" max="12571" width="11.44140625" style="95" customWidth="1"/>
    <col min="12572" max="12572" width="0.5546875" style="95" customWidth="1"/>
    <col min="12573" max="12573" width="2.109375" style="95" customWidth="1"/>
    <col min="12574" max="12574" width="10.5546875" style="95" customWidth="1"/>
    <col min="12575" max="12575" width="11.109375" style="95" customWidth="1"/>
    <col min="12576" max="12576" width="2.109375" style="95" customWidth="1"/>
    <col min="12577" max="12577" width="11.109375" style="95" customWidth="1"/>
    <col min="12578" max="12578" width="2.109375" style="95" customWidth="1"/>
    <col min="12579" max="12579" width="12.44140625" style="95" customWidth="1"/>
    <col min="12580" max="12798" width="8.77734375" style="95"/>
    <col min="12799" max="12799" width="51" style="95" customWidth="1"/>
    <col min="12800" max="12800" width="2.109375" style="95" customWidth="1"/>
    <col min="12801" max="12801" width="14.109375" style="95" customWidth="1"/>
    <col min="12802" max="12803" width="8.77734375" style="95" customWidth="1"/>
    <col min="12804" max="12804" width="2" style="95" customWidth="1"/>
    <col min="12805" max="12805" width="14.77734375" style="95" customWidth="1"/>
    <col min="12806" max="12806" width="2" style="95" customWidth="1"/>
    <col min="12807" max="12807" width="14.77734375" style="95" customWidth="1"/>
    <col min="12808" max="12808" width="2.109375" style="95" customWidth="1"/>
    <col min="12809" max="12809" width="14.77734375" style="95" customWidth="1"/>
    <col min="12810" max="12810" width="2.109375" style="95" customWidth="1"/>
    <col min="12811" max="12811" width="14.77734375" style="95" customWidth="1"/>
    <col min="12812" max="12813" width="3.77734375" style="95" customWidth="1"/>
    <col min="12814" max="12814" width="12.44140625" style="95" customWidth="1"/>
    <col min="12815" max="12815" width="2.109375" style="95" customWidth="1"/>
    <col min="12816" max="12816" width="12.5546875" style="95" customWidth="1"/>
    <col min="12817" max="12817" width="2.109375" style="95" customWidth="1"/>
    <col min="12818" max="12818" width="12.77734375" style="95" customWidth="1"/>
    <col min="12819" max="12819" width="2.109375" style="95" customWidth="1"/>
    <col min="12820" max="12820" width="12.77734375" style="95" customWidth="1"/>
    <col min="12821" max="12821" width="2" style="95" customWidth="1"/>
    <col min="12822" max="12822" width="11.77734375" style="95" customWidth="1"/>
    <col min="12823" max="12823" width="11.44140625" style="95" customWidth="1"/>
    <col min="12824" max="12824" width="1.77734375" style="95" customWidth="1"/>
    <col min="12825" max="12825" width="11.77734375" style="95" customWidth="1"/>
    <col min="12826" max="12826" width="2.109375" style="95" customWidth="1"/>
    <col min="12827" max="12827" width="11.44140625" style="95" customWidth="1"/>
    <col min="12828" max="12828" width="0.5546875" style="95" customWidth="1"/>
    <col min="12829" max="12829" width="2.109375" style="95" customWidth="1"/>
    <col min="12830" max="12830" width="10.5546875" style="95" customWidth="1"/>
    <col min="12831" max="12831" width="11.109375" style="95" customWidth="1"/>
    <col min="12832" max="12832" width="2.109375" style="95" customWidth="1"/>
    <col min="12833" max="12833" width="11.109375" style="95" customWidth="1"/>
    <col min="12834" max="12834" width="2.109375" style="95" customWidth="1"/>
    <col min="12835" max="12835" width="12.44140625" style="95" customWidth="1"/>
    <col min="12836" max="13054" width="8.77734375" style="95"/>
    <col min="13055" max="13055" width="51" style="95" customWidth="1"/>
    <col min="13056" max="13056" width="2.109375" style="95" customWidth="1"/>
    <col min="13057" max="13057" width="14.109375" style="95" customWidth="1"/>
    <col min="13058" max="13059" width="8.77734375" style="95" customWidth="1"/>
    <col min="13060" max="13060" width="2" style="95" customWidth="1"/>
    <col min="13061" max="13061" width="14.77734375" style="95" customWidth="1"/>
    <col min="13062" max="13062" width="2" style="95" customWidth="1"/>
    <col min="13063" max="13063" width="14.77734375" style="95" customWidth="1"/>
    <col min="13064" max="13064" width="2.109375" style="95" customWidth="1"/>
    <col min="13065" max="13065" width="14.77734375" style="95" customWidth="1"/>
    <col min="13066" max="13066" width="2.109375" style="95" customWidth="1"/>
    <col min="13067" max="13067" width="14.77734375" style="95" customWidth="1"/>
    <col min="13068" max="13069" width="3.77734375" style="95" customWidth="1"/>
    <col min="13070" max="13070" width="12.44140625" style="95" customWidth="1"/>
    <col min="13071" max="13071" width="2.109375" style="95" customWidth="1"/>
    <col min="13072" max="13072" width="12.5546875" style="95" customWidth="1"/>
    <col min="13073" max="13073" width="2.109375" style="95" customWidth="1"/>
    <col min="13074" max="13074" width="12.77734375" style="95" customWidth="1"/>
    <col min="13075" max="13075" width="2.109375" style="95" customWidth="1"/>
    <col min="13076" max="13076" width="12.77734375" style="95" customWidth="1"/>
    <col min="13077" max="13077" width="2" style="95" customWidth="1"/>
    <col min="13078" max="13078" width="11.77734375" style="95" customWidth="1"/>
    <col min="13079" max="13079" width="11.44140625" style="95" customWidth="1"/>
    <col min="13080" max="13080" width="1.77734375" style="95" customWidth="1"/>
    <col min="13081" max="13081" width="11.77734375" style="95" customWidth="1"/>
    <col min="13082" max="13082" width="2.109375" style="95" customWidth="1"/>
    <col min="13083" max="13083" width="11.44140625" style="95" customWidth="1"/>
    <col min="13084" max="13084" width="0.5546875" style="95" customWidth="1"/>
    <col min="13085" max="13085" width="2.109375" style="95" customWidth="1"/>
    <col min="13086" max="13086" width="10.5546875" style="95" customWidth="1"/>
    <col min="13087" max="13087" width="11.109375" style="95" customWidth="1"/>
    <col min="13088" max="13088" width="2.109375" style="95" customWidth="1"/>
    <col min="13089" max="13089" width="11.109375" style="95" customWidth="1"/>
    <col min="13090" max="13090" width="2.109375" style="95" customWidth="1"/>
    <col min="13091" max="13091" width="12.44140625" style="95" customWidth="1"/>
    <col min="13092" max="13310" width="8.77734375" style="95"/>
    <col min="13311" max="13311" width="51" style="95" customWidth="1"/>
    <col min="13312" max="13312" width="2.109375" style="95" customWidth="1"/>
    <col min="13313" max="13313" width="14.109375" style="95" customWidth="1"/>
    <col min="13314" max="13315" width="8.77734375" style="95" customWidth="1"/>
    <col min="13316" max="13316" width="2" style="95" customWidth="1"/>
    <col min="13317" max="13317" width="14.77734375" style="95" customWidth="1"/>
    <col min="13318" max="13318" width="2" style="95" customWidth="1"/>
    <col min="13319" max="13319" width="14.77734375" style="95" customWidth="1"/>
    <col min="13320" max="13320" width="2.109375" style="95" customWidth="1"/>
    <col min="13321" max="13321" width="14.77734375" style="95" customWidth="1"/>
    <col min="13322" max="13322" width="2.109375" style="95" customWidth="1"/>
    <col min="13323" max="13323" width="14.77734375" style="95" customWidth="1"/>
    <col min="13324" max="13325" width="3.77734375" style="95" customWidth="1"/>
    <col min="13326" max="13326" width="12.44140625" style="95" customWidth="1"/>
    <col min="13327" max="13327" width="2.109375" style="95" customWidth="1"/>
    <col min="13328" max="13328" width="12.5546875" style="95" customWidth="1"/>
    <col min="13329" max="13329" width="2.109375" style="95" customWidth="1"/>
    <col min="13330" max="13330" width="12.77734375" style="95" customWidth="1"/>
    <col min="13331" max="13331" width="2.109375" style="95" customWidth="1"/>
    <col min="13332" max="13332" width="12.77734375" style="95" customWidth="1"/>
    <col min="13333" max="13333" width="2" style="95" customWidth="1"/>
    <col min="13334" max="13334" width="11.77734375" style="95" customWidth="1"/>
    <col min="13335" max="13335" width="11.44140625" style="95" customWidth="1"/>
    <col min="13336" max="13336" width="1.77734375" style="95" customWidth="1"/>
    <col min="13337" max="13337" width="11.77734375" style="95" customWidth="1"/>
    <col min="13338" max="13338" width="2.109375" style="95" customWidth="1"/>
    <col min="13339" max="13339" width="11.44140625" style="95" customWidth="1"/>
    <col min="13340" max="13340" width="0.5546875" style="95" customWidth="1"/>
    <col min="13341" max="13341" width="2.109375" style="95" customWidth="1"/>
    <col min="13342" max="13342" width="10.5546875" style="95" customWidth="1"/>
    <col min="13343" max="13343" width="11.109375" style="95" customWidth="1"/>
    <col min="13344" max="13344" width="2.109375" style="95" customWidth="1"/>
    <col min="13345" max="13345" width="11.109375" style="95" customWidth="1"/>
    <col min="13346" max="13346" width="2.109375" style="95" customWidth="1"/>
    <col min="13347" max="13347" width="12.44140625" style="95" customWidth="1"/>
    <col min="13348" max="13566" width="8.77734375" style="95"/>
    <col min="13567" max="13567" width="51" style="95" customWidth="1"/>
    <col min="13568" max="13568" width="2.109375" style="95" customWidth="1"/>
    <col min="13569" max="13569" width="14.109375" style="95" customWidth="1"/>
    <col min="13570" max="13571" width="8.77734375" style="95" customWidth="1"/>
    <col min="13572" max="13572" width="2" style="95" customWidth="1"/>
    <col min="13573" max="13573" width="14.77734375" style="95" customWidth="1"/>
    <col min="13574" max="13574" width="2" style="95" customWidth="1"/>
    <col min="13575" max="13575" width="14.77734375" style="95" customWidth="1"/>
    <col min="13576" max="13576" width="2.109375" style="95" customWidth="1"/>
    <col min="13577" max="13577" width="14.77734375" style="95" customWidth="1"/>
    <col min="13578" max="13578" width="2.109375" style="95" customWidth="1"/>
    <col min="13579" max="13579" width="14.77734375" style="95" customWidth="1"/>
    <col min="13580" max="13581" width="3.77734375" style="95" customWidth="1"/>
    <col min="13582" max="13582" width="12.44140625" style="95" customWidth="1"/>
    <col min="13583" max="13583" width="2.109375" style="95" customWidth="1"/>
    <col min="13584" max="13584" width="12.5546875" style="95" customWidth="1"/>
    <col min="13585" max="13585" width="2.109375" style="95" customWidth="1"/>
    <col min="13586" max="13586" width="12.77734375" style="95" customWidth="1"/>
    <col min="13587" max="13587" width="2.109375" style="95" customWidth="1"/>
    <col min="13588" max="13588" width="12.77734375" style="95" customWidth="1"/>
    <col min="13589" max="13589" width="2" style="95" customWidth="1"/>
    <col min="13590" max="13590" width="11.77734375" style="95" customWidth="1"/>
    <col min="13591" max="13591" width="11.44140625" style="95" customWidth="1"/>
    <col min="13592" max="13592" width="1.77734375" style="95" customWidth="1"/>
    <col min="13593" max="13593" width="11.77734375" style="95" customWidth="1"/>
    <col min="13594" max="13594" width="2.109375" style="95" customWidth="1"/>
    <col min="13595" max="13595" width="11.44140625" style="95" customWidth="1"/>
    <col min="13596" max="13596" width="0.5546875" style="95" customWidth="1"/>
    <col min="13597" max="13597" width="2.109375" style="95" customWidth="1"/>
    <col min="13598" max="13598" width="10.5546875" style="95" customWidth="1"/>
    <col min="13599" max="13599" width="11.109375" style="95" customWidth="1"/>
    <col min="13600" max="13600" width="2.109375" style="95" customWidth="1"/>
    <col min="13601" max="13601" width="11.109375" style="95" customWidth="1"/>
    <col min="13602" max="13602" width="2.109375" style="95" customWidth="1"/>
    <col min="13603" max="13603" width="12.44140625" style="95" customWidth="1"/>
    <col min="13604" max="13822" width="8.77734375" style="95"/>
    <col min="13823" max="13823" width="51" style="95" customWidth="1"/>
    <col min="13824" max="13824" width="2.109375" style="95" customWidth="1"/>
    <col min="13825" max="13825" width="14.109375" style="95" customWidth="1"/>
    <col min="13826" max="13827" width="8.77734375" style="95" customWidth="1"/>
    <col min="13828" max="13828" width="2" style="95" customWidth="1"/>
    <col min="13829" max="13829" width="14.77734375" style="95" customWidth="1"/>
    <col min="13830" max="13830" width="2" style="95" customWidth="1"/>
    <col min="13831" max="13831" width="14.77734375" style="95" customWidth="1"/>
    <col min="13832" max="13832" width="2.109375" style="95" customWidth="1"/>
    <col min="13833" max="13833" width="14.77734375" style="95" customWidth="1"/>
    <col min="13834" max="13834" width="2.109375" style="95" customWidth="1"/>
    <col min="13835" max="13835" width="14.77734375" style="95" customWidth="1"/>
    <col min="13836" max="13837" width="3.77734375" style="95" customWidth="1"/>
    <col min="13838" max="13838" width="12.44140625" style="95" customWidth="1"/>
    <col min="13839" max="13839" width="2.109375" style="95" customWidth="1"/>
    <col min="13840" max="13840" width="12.5546875" style="95" customWidth="1"/>
    <col min="13841" max="13841" width="2.109375" style="95" customWidth="1"/>
    <col min="13842" max="13842" width="12.77734375" style="95" customWidth="1"/>
    <col min="13843" max="13843" width="2.109375" style="95" customWidth="1"/>
    <col min="13844" max="13844" width="12.77734375" style="95" customWidth="1"/>
    <col min="13845" max="13845" width="2" style="95" customWidth="1"/>
    <col min="13846" max="13846" width="11.77734375" style="95" customWidth="1"/>
    <col min="13847" max="13847" width="11.44140625" style="95" customWidth="1"/>
    <col min="13848" max="13848" width="1.77734375" style="95" customWidth="1"/>
    <col min="13849" max="13849" width="11.77734375" style="95" customWidth="1"/>
    <col min="13850" max="13850" width="2.109375" style="95" customWidth="1"/>
    <col min="13851" max="13851" width="11.44140625" style="95" customWidth="1"/>
    <col min="13852" max="13852" width="0.5546875" style="95" customWidth="1"/>
    <col min="13853" max="13853" width="2.109375" style="95" customWidth="1"/>
    <col min="13854" max="13854" width="10.5546875" style="95" customWidth="1"/>
    <col min="13855" max="13855" width="11.109375" style="95" customWidth="1"/>
    <col min="13856" max="13856" width="2.109375" style="95" customWidth="1"/>
    <col min="13857" max="13857" width="11.109375" style="95" customWidth="1"/>
    <col min="13858" max="13858" width="2.109375" style="95" customWidth="1"/>
    <col min="13859" max="13859" width="12.44140625" style="95" customWidth="1"/>
    <col min="13860" max="14078" width="8.77734375" style="95"/>
    <col min="14079" max="14079" width="51" style="95" customWidth="1"/>
    <col min="14080" max="14080" width="2.109375" style="95" customWidth="1"/>
    <col min="14081" max="14081" width="14.109375" style="95" customWidth="1"/>
    <col min="14082" max="14083" width="8.77734375" style="95" customWidth="1"/>
    <col min="14084" max="14084" width="2" style="95" customWidth="1"/>
    <col min="14085" max="14085" width="14.77734375" style="95" customWidth="1"/>
    <col min="14086" max="14086" width="2" style="95" customWidth="1"/>
    <col min="14087" max="14087" width="14.77734375" style="95" customWidth="1"/>
    <col min="14088" max="14088" width="2.109375" style="95" customWidth="1"/>
    <col min="14089" max="14089" width="14.77734375" style="95" customWidth="1"/>
    <col min="14090" max="14090" width="2.109375" style="95" customWidth="1"/>
    <col min="14091" max="14091" width="14.77734375" style="95" customWidth="1"/>
    <col min="14092" max="14093" width="3.77734375" style="95" customWidth="1"/>
    <col min="14094" max="14094" width="12.44140625" style="95" customWidth="1"/>
    <col min="14095" max="14095" width="2.109375" style="95" customWidth="1"/>
    <col min="14096" max="14096" width="12.5546875" style="95" customWidth="1"/>
    <col min="14097" max="14097" width="2.109375" style="95" customWidth="1"/>
    <col min="14098" max="14098" width="12.77734375" style="95" customWidth="1"/>
    <col min="14099" max="14099" width="2.109375" style="95" customWidth="1"/>
    <col min="14100" max="14100" width="12.77734375" style="95" customWidth="1"/>
    <col min="14101" max="14101" width="2" style="95" customWidth="1"/>
    <col min="14102" max="14102" width="11.77734375" style="95" customWidth="1"/>
    <col min="14103" max="14103" width="11.44140625" style="95" customWidth="1"/>
    <col min="14104" max="14104" width="1.77734375" style="95" customWidth="1"/>
    <col min="14105" max="14105" width="11.77734375" style="95" customWidth="1"/>
    <col min="14106" max="14106" width="2.109375" style="95" customWidth="1"/>
    <col min="14107" max="14107" width="11.44140625" style="95" customWidth="1"/>
    <col min="14108" max="14108" width="0.5546875" style="95" customWidth="1"/>
    <col min="14109" max="14109" width="2.109375" style="95" customWidth="1"/>
    <col min="14110" max="14110" width="10.5546875" style="95" customWidth="1"/>
    <col min="14111" max="14111" width="11.109375" style="95" customWidth="1"/>
    <col min="14112" max="14112" width="2.109375" style="95" customWidth="1"/>
    <col min="14113" max="14113" width="11.109375" style="95" customWidth="1"/>
    <col min="14114" max="14114" width="2.109375" style="95" customWidth="1"/>
    <col min="14115" max="14115" width="12.44140625" style="95" customWidth="1"/>
    <col min="14116" max="14334" width="8.77734375" style="95"/>
    <col min="14335" max="14335" width="51" style="95" customWidth="1"/>
    <col min="14336" max="14336" width="2.109375" style="95" customWidth="1"/>
    <col min="14337" max="14337" width="14.109375" style="95" customWidth="1"/>
    <col min="14338" max="14339" width="8.77734375" style="95" customWidth="1"/>
    <col min="14340" max="14340" width="2" style="95" customWidth="1"/>
    <col min="14341" max="14341" width="14.77734375" style="95" customWidth="1"/>
    <col min="14342" max="14342" width="2" style="95" customWidth="1"/>
    <col min="14343" max="14343" width="14.77734375" style="95" customWidth="1"/>
    <col min="14344" max="14344" width="2.109375" style="95" customWidth="1"/>
    <col min="14345" max="14345" width="14.77734375" style="95" customWidth="1"/>
    <col min="14346" max="14346" width="2.109375" style="95" customWidth="1"/>
    <col min="14347" max="14347" width="14.77734375" style="95" customWidth="1"/>
    <col min="14348" max="14349" width="3.77734375" style="95" customWidth="1"/>
    <col min="14350" max="14350" width="12.44140625" style="95" customWidth="1"/>
    <col min="14351" max="14351" width="2.109375" style="95" customWidth="1"/>
    <col min="14352" max="14352" width="12.5546875" style="95" customWidth="1"/>
    <col min="14353" max="14353" width="2.109375" style="95" customWidth="1"/>
    <col min="14354" max="14354" width="12.77734375" style="95" customWidth="1"/>
    <col min="14355" max="14355" width="2.109375" style="95" customWidth="1"/>
    <col min="14356" max="14356" width="12.77734375" style="95" customWidth="1"/>
    <col min="14357" max="14357" width="2" style="95" customWidth="1"/>
    <col min="14358" max="14358" width="11.77734375" style="95" customWidth="1"/>
    <col min="14359" max="14359" width="11.44140625" style="95" customWidth="1"/>
    <col min="14360" max="14360" width="1.77734375" style="95" customWidth="1"/>
    <col min="14361" max="14361" width="11.77734375" style="95" customWidth="1"/>
    <col min="14362" max="14362" width="2.109375" style="95" customWidth="1"/>
    <col min="14363" max="14363" width="11.44140625" style="95" customWidth="1"/>
    <col min="14364" max="14364" width="0.5546875" style="95" customWidth="1"/>
    <col min="14365" max="14365" width="2.109375" style="95" customWidth="1"/>
    <col min="14366" max="14366" width="10.5546875" style="95" customWidth="1"/>
    <col min="14367" max="14367" width="11.109375" style="95" customWidth="1"/>
    <col min="14368" max="14368" width="2.109375" style="95" customWidth="1"/>
    <col min="14369" max="14369" width="11.109375" style="95" customWidth="1"/>
    <col min="14370" max="14370" width="2.109375" style="95" customWidth="1"/>
    <col min="14371" max="14371" width="12.44140625" style="95" customWidth="1"/>
    <col min="14372" max="14590" width="8.77734375" style="95"/>
    <col min="14591" max="14591" width="51" style="95" customWidth="1"/>
    <col min="14592" max="14592" width="2.109375" style="95" customWidth="1"/>
    <col min="14593" max="14593" width="14.109375" style="95" customWidth="1"/>
    <col min="14594" max="14595" width="8.77734375" style="95" customWidth="1"/>
    <col min="14596" max="14596" width="2" style="95" customWidth="1"/>
    <col min="14597" max="14597" width="14.77734375" style="95" customWidth="1"/>
    <col min="14598" max="14598" width="2" style="95" customWidth="1"/>
    <col min="14599" max="14599" width="14.77734375" style="95" customWidth="1"/>
    <col min="14600" max="14600" width="2.109375" style="95" customWidth="1"/>
    <col min="14601" max="14601" width="14.77734375" style="95" customWidth="1"/>
    <col min="14602" max="14602" width="2.109375" style="95" customWidth="1"/>
    <col min="14603" max="14603" width="14.77734375" style="95" customWidth="1"/>
    <col min="14604" max="14605" width="3.77734375" style="95" customWidth="1"/>
    <col min="14606" max="14606" width="12.44140625" style="95" customWidth="1"/>
    <col min="14607" max="14607" width="2.109375" style="95" customWidth="1"/>
    <col min="14608" max="14608" width="12.5546875" style="95" customWidth="1"/>
    <col min="14609" max="14609" width="2.109375" style="95" customWidth="1"/>
    <col min="14610" max="14610" width="12.77734375" style="95" customWidth="1"/>
    <col min="14611" max="14611" width="2.109375" style="95" customWidth="1"/>
    <col min="14612" max="14612" width="12.77734375" style="95" customWidth="1"/>
    <col min="14613" max="14613" width="2" style="95" customWidth="1"/>
    <col min="14614" max="14614" width="11.77734375" style="95" customWidth="1"/>
    <col min="14615" max="14615" width="11.44140625" style="95" customWidth="1"/>
    <col min="14616" max="14616" width="1.77734375" style="95" customWidth="1"/>
    <col min="14617" max="14617" width="11.77734375" style="95" customWidth="1"/>
    <col min="14618" max="14618" width="2.109375" style="95" customWidth="1"/>
    <col min="14619" max="14619" width="11.44140625" style="95" customWidth="1"/>
    <col min="14620" max="14620" width="0.5546875" style="95" customWidth="1"/>
    <col min="14621" max="14621" width="2.109375" style="95" customWidth="1"/>
    <col min="14622" max="14622" width="10.5546875" style="95" customWidth="1"/>
    <col min="14623" max="14623" width="11.109375" style="95" customWidth="1"/>
    <col min="14624" max="14624" width="2.109375" style="95" customWidth="1"/>
    <col min="14625" max="14625" width="11.109375" style="95" customWidth="1"/>
    <col min="14626" max="14626" width="2.109375" style="95" customWidth="1"/>
    <col min="14627" max="14627" width="12.44140625" style="95" customWidth="1"/>
    <col min="14628" max="14846" width="8.77734375" style="95"/>
    <col min="14847" max="14847" width="51" style="95" customWidth="1"/>
    <col min="14848" max="14848" width="2.109375" style="95" customWidth="1"/>
    <col min="14849" max="14849" width="14.109375" style="95" customWidth="1"/>
    <col min="14850" max="14851" width="8.77734375" style="95" customWidth="1"/>
    <col min="14852" max="14852" width="2" style="95" customWidth="1"/>
    <col min="14853" max="14853" width="14.77734375" style="95" customWidth="1"/>
    <col min="14854" max="14854" width="2" style="95" customWidth="1"/>
    <col min="14855" max="14855" width="14.77734375" style="95" customWidth="1"/>
    <col min="14856" max="14856" width="2.109375" style="95" customWidth="1"/>
    <col min="14857" max="14857" width="14.77734375" style="95" customWidth="1"/>
    <col min="14858" max="14858" width="2.109375" style="95" customWidth="1"/>
    <col min="14859" max="14859" width="14.77734375" style="95" customWidth="1"/>
    <col min="14860" max="14861" width="3.77734375" style="95" customWidth="1"/>
    <col min="14862" max="14862" width="12.44140625" style="95" customWidth="1"/>
    <col min="14863" max="14863" width="2.109375" style="95" customWidth="1"/>
    <col min="14864" max="14864" width="12.5546875" style="95" customWidth="1"/>
    <col min="14865" max="14865" width="2.109375" style="95" customWidth="1"/>
    <col min="14866" max="14866" width="12.77734375" style="95" customWidth="1"/>
    <col min="14867" max="14867" width="2.109375" style="95" customWidth="1"/>
    <col min="14868" max="14868" width="12.77734375" style="95" customWidth="1"/>
    <col min="14869" max="14869" width="2" style="95" customWidth="1"/>
    <col min="14870" max="14870" width="11.77734375" style="95" customWidth="1"/>
    <col min="14871" max="14871" width="11.44140625" style="95" customWidth="1"/>
    <col min="14872" max="14872" width="1.77734375" style="95" customWidth="1"/>
    <col min="14873" max="14873" width="11.77734375" style="95" customWidth="1"/>
    <col min="14874" max="14874" width="2.109375" style="95" customWidth="1"/>
    <col min="14875" max="14875" width="11.44140625" style="95" customWidth="1"/>
    <col min="14876" max="14876" width="0.5546875" style="95" customWidth="1"/>
    <col min="14877" max="14877" width="2.109375" style="95" customWidth="1"/>
    <col min="14878" max="14878" width="10.5546875" style="95" customWidth="1"/>
    <col min="14879" max="14879" width="11.109375" style="95" customWidth="1"/>
    <col min="14880" max="14880" width="2.109375" style="95" customWidth="1"/>
    <col min="14881" max="14881" width="11.109375" style="95" customWidth="1"/>
    <col min="14882" max="14882" width="2.109375" style="95" customWidth="1"/>
    <col min="14883" max="14883" width="12.44140625" style="95" customWidth="1"/>
    <col min="14884" max="15102" width="8.77734375" style="95"/>
    <col min="15103" max="15103" width="51" style="95" customWidth="1"/>
    <col min="15104" max="15104" width="2.109375" style="95" customWidth="1"/>
    <col min="15105" max="15105" width="14.109375" style="95" customWidth="1"/>
    <col min="15106" max="15107" width="8.77734375" style="95" customWidth="1"/>
    <col min="15108" max="15108" width="2" style="95" customWidth="1"/>
    <col min="15109" max="15109" width="14.77734375" style="95" customWidth="1"/>
    <col min="15110" max="15110" width="2" style="95" customWidth="1"/>
    <col min="15111" max="15111" width="14.77734375" style="95" customWidth="1"/>
    <col min="15112" max="15112" width="2.109375" style="95" customWidth="1"/>
    <col min="15113" max="15113" width="14.77734375" style="95" customWidth="1"/>
    <col min="15114" max="15114" width="2.109375" style="95" customWidth="1"/>
    <col min="15115" max="15115" width="14.77734375" style="95" customWidth="1"/>
    <col min="15116" max="15117" width="3.77734375" style="95" customWidth="1"/>
    <col min="15118" max="15118" width="12.44140625" style="95" customWidth="1"/>
    <col min="15119" max="15119" width="2.109375" style="95" customWidth="1"/>
    <col min="15120" max="15120" width="12.5546875" style="95" customWidth="1"/>
    <col min="15121" max="15121" width="2.109375" style="95" customWidth="1"/>
    <col min="15122" max="15122" width="12.77734375" style="95" customWidth="1"/>
    <col min="15123" max="15123" width="2.109375" style="95" customWidth="1"/>
    <col min="15124" max="15124" width="12.77734375" style="95" customWidth="1"/>
    <col min="15125" max="15125" width="2" style="95" customWidth="1"/>
    <col min="15126" max="15126" width="11.77734375" style="95" customWidth="1"/>
    <col min="15127" max="15127" width="11.44140625" style="95" customWidth="1"/>
    <col min="15128" max="15128" width="1.77734375" style="95" customWidth="1"/>
    <col min="15129" max="15129" width="11.77734375" style="95" customWidth="1"/>
    <col min="15130" max="15130" width="2.109375" style="95" customWidth="1"/>
    <col min="15131" max="15131" width="11.44140625" style="95" customWidth="1"/>
    <col min="15132" max="15132" width="0.5546875" style="95" customWidth="1"/>
    <col min="15133" max="15133" width="2.109375" style="95" customWidth="1"/>
    <col min="15134" max="15134" width="10.5546875" style="95" customWidth="1"/>
    <col min="15135" max="15135" width="11.109375" style="95" customWidth="1"/>
    <col min="15136" max="15136" width="2.109375" style="95" customWidth="1"/>
    <col min="15137" max="15137" width="11.109375" style="95" customWidth="1"/>
    <col min="15138" max="15138" width="2.109375" style="95" customWidth="1"/>
    <col min="15139" max="15139" width="12.44140625" style="95" customWidth="1"/>
    <col min="15140" max="15358" width="8.77734375" style="95"/>
    <col min="15359" max="15359" width="51" style="95" customWidth="1"/>
    <col min="15360" max="15360" width="2.109375" style="95" customWidth="1"/>
    <col min="15361" max="15361" width="14.109375" style="95" customWidth="1"/>
    <col min="15362" max="15363" width="8.77734375" style="95" customWidth="1"/>
    <col min="15364" max="15364" width="2" style="95" customWidth="1"/>
    <col min="15365" max="15365" width="14.77734375" style="95" customWidth="1"/>
    <col min="15366" max="15366" width="2" style="95" customWidth="1"/>
    <col min="15367" max="15367" width="14.77734375" style="95" customWidth="1"/>
    <col min="15368" max="15368" width="2.109375" style="95" customWidth="1"/>
    <col min="15369" max="15369" width="14.77734375" style="95" customWidth="1"/>
    <col min="15370" max="15370" width="2.109375" style="95" customWidth="1"/>
    <col min="15371" max="15371" width="14.77734375" style="95" customWidth="1"/>
    <col min="15372" max="15373" width="3.77734375" style="95" customWidth="1"/>
    <col min="15374" max="15374" width="12.44140625" style="95" customWidth="1"/>
    <col min="15375" max="15375" width="2.109375" style="95" customWidth="1"/>
    <col min="15376" max="15376" width="12.5546875" style="95" customWidth="1"/>
    <col min="15377" max="15377" width="2.109375" style="95" customWidth="1"/>
    <col min="15378" max="15378" width="12.77734375" style="95" customWidth="1"/>
    <col min="15379" max="15379" width="2.109375" style="95" customWidth="1"/>
    <col min="15380" max="15380" width="12.77734375" style="95" customWidth="1"/>
    <col min="15381" max="15381" width="2" style="95" customWidth="1"/>
    <col min="15382" max="15382" width="11.77734375" style="95" customWidth="1"/>
    <col min="15383" max="15383" width="11.44140625" style="95" customWidth="1"/>
    <col min="15384" max="15384" width="1.77734375" style="95" customWidth="1"/>
    <col min="15385" max="15385" width="11.77734375" style="95" customWidth="1"/>
    <col min="15386" max="15386" width="2.109375" style="95" customWidth="1"/>
    <col min="15387" max="15387" width="11.44140625" style="95" customWidth="1"/>
    <col min="15388" max="15388" width="0.5546875" style="95" customWidth="1"/>
    <col min="15389" max="15389" width="2.109375" style="95" customWidth="1"/>
    <col min="15390" max="15390" width="10.5546875" style="95" customWidth="1"/>
    <col min="15391" max="15391" width="11.109375" style="95" customWidth="1"/>
    <col min="15392" max="15392" width="2.109375" style="95" customWidth="1"/>
    <col min="15393" max="15393" width="11.109375" style="95" customWidth="1"/>
    <col min="15394" max="15394" width="2.109375" style="95" customWidth="1"/>
    <col min="15395" max="15395" width="12.44140625" style="95" customWidth="1"/>
    <col min="15396" max="15614" width="8.77734375" style="95"/>
    <col min="15615" max="15615" width="51" style="95" customWidth="1"/>
    <col min="15616" max="15616" width="2.109375" style="95" customWidth="1"/>
    <col min="15617" max="15617" width="14.109375" style="95" customWidth="1"/>
    <col min="15618" max="15619" width="8.77734375" style="95" customWidth="1"/>
    <col min="15620" max="15620" width="2" style="95" customWidth="1"/>
    <col min="15621" max="15621" width="14.77734375" style="95" customWidth="1"/>
    <col min="15622" max="15622" width="2" style="95" customWidth="1"/>
    <col min="15623" max="15623" width="14.77734375" style="95" customWidth="1"/>
    <col min="15624" max="15624" width="2.109375" style="95" customWidth="1"/>
    <col min="15625" max="15625" width="14.77734375" style="95" customWidth="1"/>
    <col min="15626" max="15626" width="2.109375" style="95" customWidth="1"/>
    <col min="15627" max="15627" width="14.77734375" style="95" customWidth="1"/>
    <col min="15628" max="15629" width="3.77734375" style="95" customWidth="1"/>
    <col min="15630" max="15630" width="12.44140625" style="95" customWidth="1"/>
    <col min="15631" max="15631" width="2.109375" style="95" customWidth="1"/>
    <col min="15632" max="15632" width="12.5546875" style="95" customWidth="1"/>
    <col min="15633" max="15633" width="2.109375" style="95" customWidth="1"/>
    <col min="15634" max="15634" width="12.77734375" style="95" customWidth="1"/>
    <col min="15635" max="15635" width="2.109375" style="95" customWidth="1"/>
    <col min="15636" max="15636" width="12.77734375" style="95" customWidth="1"/>
    <col min="15637" max="15637" width="2" style="95" customWidth="1"/>
    <col min="15638" max="15638" width="11.77734375" style="95" customWidth="1"/>
    <col min="15639" max="15639" width="11.44140625" style="95" customWidth="1"/>
    <col min="15640" max="15640" width="1.77734375" style="95" customWidth="1"/>
    <col min="15641" max="15641" width="11.77734375" style="95" customWidth="1"/>
    <col min="15642" max="15642" width="2.109375" style="95" customWidth="1"/>
    <col min="15643" max="15643" width="11.44140625" style="95" customWidth="1"/>
    <col min="15644" max="15644" width="0.5546875" style="95" customWidth="1"/>
    <col min="15645" max="15645" width="2.109375" style="95" customWidth="1"/>
    <col min="15646" max="15646" width="10.5546875" style="95" customWidth="1"/>
    <col min="15647" max="15647" width="11.109375" style="95" customWidth="1"/>
    <col min="15648" max="15648" width="2.109375" style="95" customWidth="1"/>
    <col min="15649" max="15649" width="11.109375" style="95" customWidth="1"/>
    <col min="15650" max="15650" width="2.109375" style="95" customWidth="1"/>
    <col min="15651" max="15651" width="12.44140625" style="95" customWidth="1"/>
    <col min="15652" max="15870" width="8.77734375" style="95"/>
    <col min="15871" max="15871" width="51" style="95" customWidth="1"/>
    <col min="15872" max="15872" width="2.109375" style="95" customWidth="1"/>
    <col min="15873" max="15873" width="14.109375" style="95" customWidth="1"/>
    <col min="15874" max="15875" width="8.77734375" style="95" customWidth="1"/>
    <col min="15876" max="15876" width="2" style="95" customWidth="1"/>
    <col min="15877" max="15877" width="14.77734375" style="95" customWidth="1"/>
    <col min="15878" max="15878" width="2" style="95" customWidth="1"/>
    <col min="15879" max="15879" width="14.77734375" style="95" customWidth="1"/>
    <col min="15880" max="15880" width="2.109375" style="95" customWidth="1"/>
    <col min="15881" max="15881" width="14.77734375" style="95" customWidth="1"/>
    <col min="15882" max="15882" width="2.109375" style="95" customWidth="1"/>
    <col min="15883" max="15883" width="14.77734375" style="95" customWidth="1"/>
    <col min="15884" max="15885" width="3.77734375" style="95" customWidth="1"/>
    <col min="15886" max="15886" width="12.44140625" style="95" customWidth="1"/>
    <col min="15887" max="15887" width="2.109375" style="95" customWidth="1"/>
    <col min="15888" max="15888" width="12.5546875" style="95" customWidth="1"/>
    <col min="15889" max="15889" width="2.109375" style="95" customWidth="1"/>
    <col min="15890" max="15890" width="12.77734375" style="95" customWidth="1"/>
    <col min="15891" max="15891" width="2.109375" style="95" customWidth="1"/>
    <col min="15892" max="15892" width="12.77734375" style="95" customWidth="1"/>
    <col min="15893" max="15893" width="2" style="95" customWidth="1"/>
    <col min="15894" max="15894" width="11.77734375" style="95" customWidth="1"/>
    <col min="15895" max="15895" width="11.44140625" style="95" customWidth="1"/>
    <col min="15896" max="15896" width="1.77734375" style="95" customWidth="1"/>
    <col min="15897" max="15897" width="11.77734375" style="95" customWidth="1"/>
    <col min="15898" max="15898" width="2.109375" style="95" customWidth="1"/>
    <col min="15899" max="15899" width="11.44140625" style="95" customWidth="1"/>
    <col min="15900" max="15900" width="0.5546875" style="95" customWidth="1"/>
    <col min="15901" max="15901" width="2.109375" style="95" customWidth="1"/>
    <col min="15902" max="15902" width="10.5546875" style="95" customWidth="1"/>
    <col min="15903" max="15903" width="11.109375" style="95" customWidth="1"/>
    <col min="15904" max="15904" width="2.109375" style="95" customWidth="1"/>
    <col min="15905" max="15905" width="11.109375" style="95" customWidth="1"/>
    <col min="15906" max="15906" width="2.109375" style="95" customWidth="1"/>
    <col min="15907" max="15907" width="12.44140625" style="95" customWidth="1"/>
    <col min="15908" max="16126" width="8.77734375" style="95"/>
    <col min="16127" max="16127" width="51" style="95" customWidth="1"/>
    <col min="16128" max="16128" width="2.109375" style="95" customWidth="1"/>
    <col min="16129" max="16129" width="14.109375" style="95" customWidth="1"/>
    <col min="16130" max="16131" width="8.77734375" style="95" customWidth="1"/>
    <col min="16132" max="16132" width="2" style="95" customWidth="1"/>
    <col min="16133" max="16133" width="14.77734375" style="95" customWidth="1"/>
    <col min="16134" max="16134" width="2" style="95" customWidth="1"/>
    <col min="16135" max="16135" width="14.77734375" style="95" customWidth="1"/>
    <col min="16136" max="16136" width="2.109375" style="95" customWidth="1"/>
    <col min="16137" max="16137" width="14.77734375" style="95" customWidth="1"/>
    <col min="16138" max="16138" width="2.109375" style="95" customWidth="1"/>
    <col min="16139" max="16139" width="14.77734375" style="95" customWidth="1"/>
    <col min="16140" max="16141" width="3.77734375" style="95" customWidth="1"/>
    <col min="16142" max="16142" width="12.44140625" style="95" customWidth="1"/>
    <col min="16143" max="16143" width="2.109375" style="95" customWidth="1"/>
    <col min="16144" max="16144" width="12.5546875" style="95" customWidth="1"/>
    <col min="16145" max="16145" width="2.109375" style="95" customWidth="1"/>
    <col min="16146" max="16146" width="12.77734375" style="95" customWidth="1"/>
    <col min="16147" max="16147" width="2.109375" style="95" customWidth="1"/>
    <col min="16148" max="16148" width="12.77734375" style="95" customWidth="1"/>
    <col min="16149" max="16149" width="2" style="95" customWidth="1"/>
    <col min="16150" max="16150" width="11.77734375" style="95" customWidth="1"/>
    <col min="16151" max="16151" width="11.44140625" style="95" customWidth="1"/>
    <col min="16152" max="16152" width="1.77734375" style="95" customWidth="1"/>
    <col min="16153" max="16153" width="11.77734375" style="95" customWidth="1"/>
    <col min="16154" max="16154" width="2.109375" style="95" customWidth="1"/>
    <col min="16155" max="16155" width="11.44140625" style="95" customWidth="1"/>
    <col min="16156" max="16156" width="0.5546875" style="95" customWidth="1"/>
    <col min="16157" max="16157" width="2.109375" style="95" customWidth="1"/>
    <col min="16158" max="16158" width="10.5546875" style="95" customWidth="1"/>
    <col min="16159" max="16159" width="11.109375" style="95" customWidth="1"/>
    <col min="16160" max="16160" width="2.109375" style="95" customWidth="1"/>
    <col min="16161" max="16161" width="11.109375" style="95" customWidth="1"/>
    <col min="16162" max="16162" width="2.109375" style="95" customWidth="1"/>
    <col min="16163" max="16163" width="12.44140625" style="95" customWidth="1"/>
    <col min="16164" max="16380" width="8.77734375" style="95"/>
    <col min="16381" max="16384" width="8.77734375" style="95" customWidth="1"/>
  </cols>
  <sheetData>
    <row r="1" spans="1:11">
      <c r="A1" s="204" t="s">
        <v>60</v>
      </c>
    </row>
    <row r="3" spans="1:11" ht="18" customHeight="1">
      <c r="A3" s="144" t="s">
        <v>112</v>
      </c>
    </row>
    <row r="4" spans="1:11" ht="18" customHeight="1">
      <c r="A4" s="144" t="s">
        <v>153</v>
      </c>
      <c r="B4" s="86"/>
      <c r="C4" s="87"/>
      <c r="D4" s="87"/>
      <c r="E4" s="87"/>
      <c r="F4" s="87"/>
      <c r="G4" s="87"/>
      <c r="H4" s="87"/>
      <c r="I4" s="87"/>
      <c r="J4" s="87"/>
      <c r="K4" s="87"/>
    </row>
    <row r="5" spans="1:11" ht="18" customHeight="1">
      <c r="A5" s="144" t="s">
        <v>232</v>
      </c>
      <c r="B5" s="89"/>
      <c r="C5" s="90"/>
      <c r="D5" s="90"/>
      <c r="E5" s="90"/>
      <c r="F5" s="90"/>
      <c r="G5" s="90"/>
      <c r="H5" s="90"/>
      <c r="I5" s="90"/>
      <c r="J5" s="90"/>
      <c r="K5" s="91" t="s">
        <v>154</v>
      </c>
    </row>
    <row r="6" spans="1:11" ht="18" customHeight="1">
      <c r="A6" s="144" t="s">
        <v>155</v>
      </c>
      <c r="B6" s="89"/>
      <c r="C6" s="90"/>
      <c r="D6" s="90"/>
      <c r="E6" s="90"/>
      <c r="F6" s="90"/>
      <c r="G6" s="90"/>
      <c r="H6" s="90"/>
      <c r="I6" s="90"/>
      <c r="J6" s="90"/>
      <c r="K6" s="111" t="s">
        <v>189</v>
      </c>
    </row>
    <row r="7" spans="1:11" ht="18" customHeight="1">
      <c r="A7" s="144" t="s">
        <v>156</v>
      </c>
      <c r="B7" s="89"/>
      <c r="C7" s="90"/>
      <c r="D7" s="90"/>
      <c r="E7" s="90"/>
      <c r="F7" s="90"/>
      <c r="G7" s="90"/>
      <c r="H7" s="90"/>
      <c r="I7" s="90"/>
      <c r="J7" s="90"/>
      <c r="K7" s="111"/>
    </row>
    <row r="8" spans="1:11" ht="18" customHeight="1">
      <c r="A8" s="145" t="s">
        <v>1289</v>
      </c>
      <c r="B8" s="89"/>
      <c r="C8" s="90"/>
      <c r="D8" s="90"/>
      <c r="E8" s="90"/>
      <c r="F8" s="90"/>
      <c r="G8" s="90"/>
      <c r="H8" s="90"/>
      <c r="I8" s="90"/>
      <c r="J8" s="90"/>
      <c r="K8" s="90"/>
    </row>
    <row r="9" spans="1:11" ht="15.75">
      <c r="A9" s="33" t="s">
        <v>157</v>
      </c>
      <c r="B9" s="92"/>
      <c r="C9" s="90"/>
      <c r="D9" s="90"/>
      <c r="E9" s="90"/>
      <c r="F9" s="90"/>
      <c r="G9" s="90"/>
      <c r="H9" s="90"/>
      <c r="I9" s="90"/>
      <c r="J9" s="90"/>
      <c r="K9" s="90"/>
    </row>
    <row r="10" spans="1:11">
      <c r="A10" s="94"/>
      <c r="B10" s="89"/>
      <c r="C10" s="90"/>
      <c r="D10" s="90"/>
      <c r="E10" s="90"/>
      <c r="F10" s="90"/>
      <c r="G10" s="90"/>
      <c r="H10" s="90"/>
      <c r="I10" s="90"/>
      <c r="J10" s="90"/>
      <c r="K10" s="90"/>
    </row>
    <row r="11" spans="1:11" ht="15.75">
      <c r="C11" s="764"/>
      <c r="D11" s="765"/>
      <c r="E11" s="765"/>
      <c r="F11" s="765"/>
      <c r="G11" s="765"/>
      <c r="H11" s="765"/>
      <c r="I11" s="765"/>
      <c r="J11" s="765"/>
      <c r="K11" s="765"/>
    </row>
    <row r="12" spans="1:11" ht="15.75">
      <c r="C12" s="97"/>
      <c r="D12" s="97"/>
      <c r="E12" s="97"/>
      <c r="F12" s="97"/>
      <c r="G12" s="97"/>
      <c r="H12" s="97"/>
      <c r="I12" s="97"/>
      <c r="J12" s="97"/>
      <c r="K12" s="97" t="s">
        <v>158</v>
      </c>
    </row>
    <row r="13" spans="1:11" ht="15.75">
      <c r="C13" s="97"/>
      <c r="D13" s="97"/>
      <c r="E13" s="97"/>
      <c r="F13" s="97"/>
      <c r="G13" s="97"/>
      <c r="H13" s="97"/>
      <c r="I13" s="97"/>
      <c r="J13" s="39"/>
      <c r="K13" s="406" t="s">
        <v>159</v>
      </c>
    </row>
    <row r="14" spans="1:11" ht="15.75">
      <c r="C14" s="389" t="s">
        <v>233</v>
      </c>
      <c r="D14" s="403"/>
      <c r="E14" s="403"/>
      <c r="F14" s="403"/>
      <c r="G14" s="403"/>
      <c r="H14" s="97"/>
      <c r="I14" s="97"/>
      <c r="J14" s="404"/>
      <c r="K14" s="406" t="s">
        <v>161</v>
      </c>
    </row>
    <row r="15" spans="1:11" ht="15.75">
      <c r="C15" s="406" t="s">
        <v>162</v>
      </c>
      <c r="D15" s="406"/>
      <c r="E15" s="389" t="s">
        <v>163</v>
      </c>
      <c r="F15" s="406"/>
      <c r="G15" s="405" t="s">
        <v>164</v>
      </c>
      <c r="H15" s="97"/>
      <c r="I15" s="405" t="s">
        <v>165</v>
      </c>
      <c r="J15" s="125"/>
      <c r="K15" s="405" t="s">
        <v>234</v>
      </c>
    </row>
    <row r="16" spans="1:11">
      <c r="A16" s="92"/>
      <c r="B16" s="89"/>
      <c r="C16" s="98"/>
      <c r="D16" s="90"/>
      <c r="E16" s="90"/>
      <c r="F16" s="90"/>
      <c r="G16" s="98"/>
      <c r="H16" s="90"/>
      <c r="I16" s="98"/>
      <c r="J16" s="90"/>
      <c r="K16" s="98"/>
    </row>
    <row r="17" spans="1:18" ht="15.75">
      <c r="A17" s="99" t="s">
        <v>72</v>
      </c>
    </row>
    <row r="18" spans="1:18">
      <c r="A18" s="100" t="s">
        <v>235</v>
      </c>
      <c r="B18" s="95" t="s">
        <v>74</v>
      </c>
      <c r="C18" s="127">
        <f>'Exhibit D Capital State'!C18</f>
        <v>628000</v>
      </c>
      <c r="D18" s="150"/>
      <c r="E18" s="127">
        <f>'Exhibit D Capital State'!E18</f>
        <v>628000</v>
      </c>
      <c r="F18" s="150"/>
      <c r="G18" s="127">
        <f>'Exhibit D Capital State'!G18</f>
        <v>622000</v>
      </c>
      <c r="H18" s="150"/>
      <c r="I18" s="150">
        <f>+'Exhibit D Capital State'!I18</f>
        <v>624900</v>
      </c>
      <c r="J18" s="150"/>
      <c r="K18" s="127">
        <f t="shared" ref="K18:K23" si="0">SUM(I18)-SUM(G18)</f>
        <v>2900</v>
      </c>
      <c r="N18" s="501"/>
      <c r="O18" s="501"/>
      <c r="P18" s="501"/>
      <c r="Q18" s="501"/>
      <c r="R18" s="501"/>
    </row>
    <row r="19" spans="1:18">
      <c r="A19" s="100" t="s">
        <v>236</v>
      </c>
      <c r="B19" s="95" t="s">
        <v>74</v>
      </c>
      <c r="C19" s="102">
        <f>'Exhibit D Capital State'!C19</f>
        <v>580000</v>
      </c>
      <c r="D19" s="104"/>
      <c r="E19" s="102">
        <f>'Exhibit D Capital State'!E19</f>
        <v>579000</v>
      </c>
      <c r="F19" s="104"/>
      <c r="G19" s="102">
        <f>'Exhibit D Capital State'!G19</f>
        <v>575000</v>
      </c>
      <c r="H19" s="104"/>
      <c r="I19" s="104">
        <f>+'Exhibit D Capital State'!I19</f>
        <v>571800</v>
      </c>
      <c r="J19" s="104"/>
      <c r="K19" s="102">
        <f t="shared" si="0"/>
        <v>-3200</v>
      </c>
      <c r="N19" s="501"/>
      <c r="O19" s="501"/>
      <c r="P19" s="501"/>
      <c r="Q19" s="501"/>
      <c r="R19" s="501"/>
    </row>
    <row r="20" spans="1:18">
      <c r="A20" s="100" t="s">
        <v>237</v>
      </c>
      <c r="B20" s="95" t="s">
        <v>74</v>
      </c>
      <c r="C20" s="102">
        <f>'Exhibit D Capital State'!C20</f>
        <v>257000</v>
      </c>
      <c r="D20" s="104"/>
      <c r="E20" s="102">
        <f>'Exhibit D Capital State'!E20</f>
        <v>257000</v>
      </c>
      <c r="F20" s="104"/>
      <c r="G20" s="102">
        <f>'Exhibit D Capital State'!G20</f>
        <v>257000</v>
      </c>
      <c r="H20" s="104"/>
      <c r="I20" s="104">
        <f>+'Exhibit D Capital State'!I20</f>
        <v>257400</v>
      </c>
      <c r="J20" s="104"/>
      <c r="K20" s="102">
        <f t="shared" si="0"/>
        <v>400</v>
      </c>
      <c r="N20" s="501"/>
      <c r="O20" s="501"/>
      <c r="P20" s="501"/>
      <c r="Q20" s="501"/>
      <c r="R20" s="501"/>
    </row>
    <row r="21" spans="1:18">
      <c r="A21" s="100" t="s">
        <v>195</v>
      </c>
      <c r="B21" s="95" t="s">
        <v>74</v>
      </c>
      <c r="C21" s="102">
        <f>'Exhibit D Capital State'!C21+'Exhibit D Capital Federal'!C18</f>
        <v>10460000</v>
      </c>
      <c r="D21" s="102"/>
      <c r="E21" s="102">
        <f>'Exhibit D Capital State'!E21+'Exhibit D Capital Federal'!E18</f>
        <v>9303000</v>
      </c>
      <c r="F21" s="102"/>
      <c r="G21" s="102">
        <f>'Exhibit D Capital State'!G21+'Exhibit D Capital Federal'!G18</f>
        <v>9309000</v>
      </c>
      <c r="H21" s="102"/>
      <c r="I21" s="104">
        <f>+'Exhibit D Capital State'!I21+'Exhibit D Capital Federal'!I18</f>
        <v>7542200</v>
      </c>
      <c r="J21" s="104"/>
      <c r="K21" s="102">
        <f t="shared" si="0"/>
        <v>-1766800</v>
      </c>
      <c r="N21" s="501"/>
      <c r="O21" s="501"/>
      <c r="P21" s="501"/>
      <c r="Q21" s="501"/>
      <c r="R21" s="501"/>
    </row>
    <row r="22" spans="1:18">
      <c r="A22" s="100" t="s">
        <v>238</v>
      </c>
      <c r="B22" s="95" t="s">
        <v>74</v>
      </c>
      <c r="C22" s="102">
        <f>'Exhibit D Capital State'!C22+'Exhibit D Capital Federal'!C19</f>
        <v>3198000</v>
      </c>
      <c r="D22" s="102"/>
      <c r="E22" s="102">
        <f>'Exhibit D Capital State'!E22+'Exhibit D Capital Federal'!E19</f>
        <v>3198000</v>
      </c>
      <c r="F22" s="102"/>
      <c r="G22" s="102">
        <f>'Exhibit D Capital State'!G22+'Exhibit D Capital Federal'!G19</f>
        <v>2798000</v>
      </c>
      <c r="H22" s="102"/>
      <c r="I22" s="104">
        <f>+'Exhibit D Capital State'!I22+'Exhibit D Capital Federal'!I19</f>
        <v>2867800</v>
      </c>
      <c r="J22" s="104"/>
      <c r="K22" s="102">
        <f t="shared" si="0"/>
        <v>69800</v>
      </c>
      <c r="N22" s="501"/>
      <c r="O22" s="501"/>
      <c r="P22" s="501"/>
      <c r="Q22" s="501"/>
      <c r="R22" s="501"/>
    </row>
    <row r="23" spans="1:18">
      <c r="A23" s="100" t="s">
        <v>239</v>
      </c>
      <c r="B23" s="95" t="s">
        <v>74</v>
      </c>
      <c r="C23" s="102">
        <f>'Exhibit D Capital State'!C23+'Exhibit D Capital Federal'!C20</f>
        <v>5076000</v>
      </c>
      <c r="D23" s="102"/>
      <c r="E23" s="102">
        <f>'Exhibit D Capital State'!E23+'Exhibit D Capital Federal'!E20</f>
        <v>5857000</v>
      </c>
      <c r="F23" s="102"/>
      <c r="G23" s="102">
        <f>'Exhibit D Capital State'!G23+'Exhibit D Capital Federal'!G20</f>
        <v>5854000</v>
      </c>
      <c r="H23" s="102"/>
      <c r="I23" s="104">
        <f>+'Exhibit D Capital State'!I23+'Exhibit D Capital Federal'!I20</f>
        <v>5613600</v>
      </c>
      <c r="J23" s="104"/>
      <c r="K23" s="102">
        <f t="shared" si="0"/>
        <v>-240400</v>
      </c>
      <c r="N23" s="501"/>
      <c r="O23" s="501"/>
      <c r="P23" s="501"/>
      <c r="Q23" s="501"/>
      <c r="R23" s="501"/>
    </row>
    <row r="24" spans="1:18" ht="15.75">
      <c r="A24" s="105" t="s">
        <v>198</v>
      </c>
      <c r="B24" s="95" t="s">
        <v>74</v>
      </c>
      <c r="C24" s="106">
        <f>ROUND(SUM(C18:C23),1)</f>
        <v>20199000</v>
      </c>
      <c r="D24" s="110"/>
      <c r="E24" s="106">
        <f>ROUND(SUM(E18:E23),1)</f>
        <v>19822000</v>
      </c>
      <c r="F24" s="110"/>
      <c r="G24" s="106">
        <f>ROUND(SUM(G18:G23),1)</f>
        <v>19415000</v>
      </c>
      <c r="H24" s="110"/>
      <c r="I24" s="106">
        <f>ROUND(SUM(I18:I23),1)</f>
        <v>17477700</v>
      </c>
      <c r="J24" s="110"/>
      <c r="K24" s="106">
        <f>ROUND(SUM(K18:K23),1)</f>
        <v>-1937300</v>
      </c>
      <c r="N24" s="501"/>
      <c r="O24" s="501"/>
      <c r="P24" s="501"/>
      <c r="Q24" s="501"/>
      <c r="R24" s="501"/>
    </row>
    <row r="25" spans="1:18">
      <c r="C25" s="108"/>
      <c r="D25" s="102"/>
      <c r="E25" s="108"/>
      <c r="F25" s="102"/>
      <c r="G25" s="108"/>
      <c r="H25" s="102"/>
      <c r="I25" s="108"/>
      <c r="J25" s="102"/>
      <c r="K25" s="108"/>
      <c r="N25" s="501"/>
      <c r="O25" s="501"/>
      <c r="P25" s="501"/>
      <c r="Q25" s="501"/>
      <c r="R25" s="501"/>
    </row>
    <row r="26" spans="1:18" ht="15.75">
      <c r="A26" s="99" t="s">
        <v>80</v>
      </c>
      <c r="C26" s="102"/>
      <c r="D26" s="102"/>
      <c r="E26" s="102"/>
      <c r="F26" s="102"/>
      <c r="G26" s="102"/>
      <c r="H26" s="102"/>
      <c r="I26" s="102"/>
      <c r="J26" s="102"/>
      <c r="K26" s="102"/>
      <c r="N26" s="501"/>
      <c r="O26" s="501"/>
      <c r="P26" s="501"/>
      <c r="Q26" s="501"/>
      <c r="R26" s="501"/>
    </row>
    <row r="27" spans="1:18">
      <c r="A27" s="100" t="s">
        <v>240</v>
      </c>
      <c r="B27" s="95" t="s">
        <v>74</v>
      </c>
      <c r="C27" s="102">
        <f>'Exhibit D Capital State'!C27+'Exhibit D Capital Federal'!C24</f>
        <v>7733000</v>
      </c>
      <c r="D27" s="102"/>
      <c r="E27" s="102">
        <f>'Exhibit D Capital State'!E27+'Exhibit D Capital Federal'!E24</f>
        <v>7912000</v>
      </c>
      <c r="F27" s="102"/>
      <c r="G27" s="102">
        <f>'Exhibit D Capital State'!G27+'Exhibit D Capital Federal'!G24</f>
        <v>7537000</v>
      </c>
      <c r="H27" s="102"/>
      <c r="I27" s="104">
        <f>+'Exhibit D Capital State'!I27+'Exhibit D Capital Federal'!I24</f>
        <v>7489600</v>
      </c>
      <c r="J27" s="104"/>
      <c r="K27" s="102">
        <f>SUM(I27)-SUM(G27)</f>
        <v>-47400</v>
      </c>
      <c r="N27" s="501"/>
      <c r="O27" s="501"/>
      <c r="P27" s="501"/>
      <c r="Q27" s="501"/>
      <c r="R27" s="501"/>
    </row>
    <row r="28" spans="1:18">
      <c r="A28" s="100" t="s">
        <v>200</v>
      </c>
      <c r="B28" s="95" t="s">
        <v>74</v>
      </c>
      <c r="C28" s="102">
        <f>'Exhibit D Capital State'!C28+'Exhibit D Capital Federal'!C25</f>
        <v>11626000</v>
      </c>
      <c r="D28" s="102"/>
      <c r="E28" s="102">
        <f>'Exhibit D Capital State'!E28+'Exhibit D Capital Federal'!E25</f>
        <v>11024000</v>
      </c>
      <c r="F28" s="102"/>
      <c r="G28" s="102">
        <f>'Exhibit D Capital State'!G28+'Exhibit D Capital Federal'!G25</f>
        <v>10762000</v>
      </c>
      <c r="H28" s="102"/>
      <c r="I28" s="104">
        <f>+'Exhibit D Capital State'!I28+'Exhibit D Capital Federal'!I25</f>
        <v>10404300</v>
      </c>
      <c r="J28" s="104"/>
      <c r="K28" s="102">
        <f>SUM(I28)-SUM(G28)</f>
        <v>-357700</v>
      </c>
      <c r="N28" s="501"/>
      <c r="O28" s="501"/>
      <c r="P28" s="501"/>
      <c r="Q28" s="501"/>
      <c r="R28" s="501"/>
    </row>
    <row r="29" spans="1:18">
      <c r="A29" s="100" t="s">
        <v>201</v>
      </c>
      <c r="B29" s="95" t="s">
        <v>74</v>
      </c>
      <c r="C29" s="102">
        <f>'Exhibit D Capital State'!C29+'Exhibit D Capital Federal'!C26</f>
        <v>798000</v>
      </c>
      <c r="D29" s="102"/>
      <c r="E29" s="102">
        <f>'Exhibit D Capital State'!E29+'Exhibit D Capital Federal'!E26</f>
        <v>798000</v>
      </c>
      <c r="F29" s="102"/>
      <c r="G29" s="102">
        <f>'Exhibit D Capital State'!G29+'Exhibit D Capital Federal'!G26</f>
        <v>798000</v>
      </c>
      <c r="H29" s="102"/>
      <c r="I29" s="104">
        <f>+'Exhibit D Capital State'!I29+'Exhibit D Capital Federal'!I26</f>
        <v>610900</v>
      </c>
      <c r="J29" s="104"/>
      <c r="K29" s="102">
        <f>SUM(I29)-SUM(G29)</f>
        <v>-187100</v>
      </c>
      <c r="N29" s="501"/>
      <c r="O29" s="501"/>
      <c r="P29" s="501"/>
      <c r="Q29" s="501"/>
      <c r="R29" s="501"/>
    </row>
    <row r="30" spans="1:18" ht="15.75">
      <c r="A30" s="105" t="s">
        <v>220</v>
      </c>
      <c r="B30" s="95" t="s">
        <v>74</v>
      </c>
      <c r="C30" s="107">
        <f>ROUND(SUM(C27:C29),1)</f>
        <v>20157000</v>
      </c>
      <c r="D30" s="110"/>
      <c r="E30" s="107">
        <f>ROUND(SUM(E27:E29),1)</f>
        <v>19734000</v>
      </c>
      <c r="F30" s="110"/>
      <c r="G30" s="107">
        <f>ROUND(SUM(G27:G29),1)</f>
        <v>19097000</v>
      </c>
      <c r="H30" s="110"/>
      <c r="I30" s="107">
        <f>ROUND(SUM(I27:I29),1)</f>
        <v>18504800</v>
      </c>
      <c r="J30" s="110"/>
      <c r="K30" s="107">
        <f>ROUND(SUM(K27:K29),1)</f>
        <v>-592200</v>
      </c>
      <c r="N30" s="501"/>
      <c r="O30" s="501"/>
      <c r="P30" s="501"/>
      <c r="Q30" s="501"/>
      <c r="R30" s="501"/>
    </row>
    <row r="31" spans="1:18">
      <c r="C31" s="102"/>
      <c r="D31" s="102"/>
      <c r="E31" s="102"/>
      <c r="F31" s="102"/>
      <c r="G31" s="102"/>
      <c r="H31" s="102"/>
      <c r="I31" s="102"/>
      <c r="J31" s="102"/>
      <c r="K31" s="102"/>
      <c r="N31" s="501"/>
      <c r="O31" s="501"/>
      <c r="P31" s="501"/>
      <c r="Q31" s="501"/>
      <c r="R31" s="501"/>
    </row>
    <row r="32" spans="1:18" ht="15.75">
      <c r="A32" s="99" t="s">
        <v>186</v>
      </c>
      <c r="C32" s="102"/>
      <c r="D32" s="102"/>
      <c r="E32" s="102"/>
      <c r="F32" s="102"/>
      <c r="G32" s="102"/>
      <c r="H32" s="102"/>
      <c r="I32" s="102"/>
      <c r="J32" s="102"/>
      <c r="K32" s="102"/>
      <c r="N32" s="501"/>
      <c r="O32" s="501"/>
      <c r="P32" s="501"/>
      <c r="Q32" s="501"/>
      <c r="R32" s="501"/>
    </row>
    <row r="33" spans="1:18" ht="15.75">
      <c r="A33" s="105" t="s">
        <v>187</v>
      </c>
      <c r="B33" s="95" t="s">
        <v>74</v>
      </c>
      <c r="C33" s="374">
        <f>ROUND(SUM(C24)-SUM(C30),1)</f>
        <v>42000</v>
      </c>
      <c r="D33" s="110"/>
      <c r="E33" s="374">
        <f>ROUND(SUM(E24)-SUM(E30),1)</f>
        <v>88000</v>
      </c>
      <c r="F33" s="110"/>
      <c r="G33" s="374">
        <f>ROUND(SUM(G24)-SUM(G30),1)</f>
        <v>318000</v>
      </c>
      <c r="H33" s="110"/>
      <c r="I33" s="374">
        <f>ROUND(SUM(I24)-SUM(I30),1)</f>
        <v>-1027100</v>
      </c>
      <c r="J33" s="110"/>
      <c r="K33" s="374">
        <f>ROUND(SUM(K24)-SUM(K30),1)</f>
        <v>-1345100</v>
      </c>
      <c r="N33" s="501"/>
      <c r="O33" s="501"/>
      <c r="P33" s="501"/>
      <c r="Q33" s="501"/>
      <c r="R33" s="501"/>
    </row>
    <row r="34" spans="1:18">
      <c r="C34" s="102"/>
      <c r="D34" s="102"/>
      <c r="E34" s="102"/>
      <c r="F34" s="102"/>
      <c r="G34" s="102"/>
      <c r="H34" s="102"/>
      <c r="I34" s="102"/>
      <c r="J34" s="102"/>
      <c r="K34" s="102"/>
      <c r="N34" s="501"/>
      <c r="O34" s="501"/>
      <c r="P34" s="501"/>
      <c r="Q34" s="501"/>
      <c r="R34" s="501"/>
    </row>
    <row r="35" spans="1:18" ht="15.75">
      <c r="A35" s="99" t="s">
        <v>96</v>
      </c>
      <c r="C35" s="102"/>
      <c r="D35" s="102"/>
      <c r="E35" s="102"/>
      <c r="F35" s="102"/>
      <c r="G35" s="102"/>
      <c r="H35" s="102"/>
      <c r="I35" s="102"/>
      <c r="J35" s="102"/>
      <c r="K35" s="102"/>
      <c r="N35" s="501"/>
      <c r="O35" s="501"/>
      <c r="P35" s="501"/>
      <c r="Q35" s="501"/>
      <c r="R35" s="501"/>
    </row>
    <row r="36" spans="1:18">
      <c r="A36" s="100" t="s">
        <v>241</v>
      </c>
      <c r="B36" s="95" t="s">
        <v>74</v>
      </c>
      <c r="C36" s="102">
        <f>'Exhibit D Capital State'!C36+'Exhibit D Capital Federal'!C33</f>
        <v>367000</v>
      </c>
      <c r="D36" s="102"/>
      <c r="E36" s="102">
        <f>'Exhibit D Capital State'!E36+'Exhibit D Capital Federal'!E33</f>
        <v>267000</v>
      </c>
      <c r="F36" s="102"/>
      <c r="G36" s="102">
        <f>'Exhibit D Capital State'!G36+'Exhibit D Capital Federal'!G33</f>
        <v>267000</v>
      </c>
      <c r="H36" s="102"/>
      <c r="I36" s="104">
        <f>+'Exhibit D Capital State'!I36+'Exhibit D Capital Federal'!I33</f>
        <v>0</v>
      </c>
      <c r="J36" s="102"/>
      <c r="K36" s="102">
        <f>SUM(I36)-SUM(G36)</f>
        <v>-267000</v>
      </c>
      <c r="N36" s="501"/>
      <c r="O36" s="501"/>
      <c r="P36" s="501"/>
      <c r="Q36" s="501"/>
      <c r="R36" s="501"/>
    </row>
    <row r="37" spans="1:18" ht="15.75">
      <c r="A37" s="99" t="s">
        <v>242</v>
      </c>
      <c r="C37" s="108"/>
      <c r="D37" s="102"/>
      <c r="E37" s="108"/>
      <c r="F37" s="102"/>
      <c r="G37" s="108"/>
      <c r="H37" s="102"/>
      <c r="I37" s="108"/>
      <c r="J37" s="102"/>
      <c r="K37" s="108"/>
      <c r="N37" s="501"/>
      <c r="O37" s="501"/>
      <c r="P37" s="501"/>
      <c r="Q37" s="501"/>
      <c r="R37" s="501"/>
    </row>
    <row r="38" spans="1:18" ht="15.75">
      <c r="A38" s="105" t="s">
        <v>243</v>
      </c>
      <c r="B38" s="95" t="s">
        <v>74</v>
      </c>
      <c r="C38" s="374">
        <f>ROUND(SUM(C35:C36),1)</f>
        <v>367000</v>
      </c>
      <c r="D38" s="110"/>
      <c r="E38" s="374">
        <f>ROUND(SUM(E35:E36),1)</f>
        <v>267000</v>
      </c>
      <c r="F38" s="110"/>
      <c r="G38" s="374">
        <f>ROUND(SUM(G35:G36),1)</f>
        <v>267000</v>
      </c>
      <c r="H38" s="110"/>
      <c r="I38" s="374">
        <f>ROUND(SUM(I35:I36),1)</f>
        <v>0</v>
      </c>
      <c r="J38" s="110"/>
      <c r="K38" s="374">
        <f>ROUND(SUM(K35:K36),1)</f>
        <v>-267000</v>
      </c>
      <c r="N38" s="501"/>
      <c r="O38" s="501"/>
      <c r="P38" s="501"/>
      <c r="Q38" s="501"/>
      <c r="R38" s="501"/>
    </row>
    <row r="39" spans="1:18" ht="15.75">
      <c r="A39" s="105"/>
      <c r="C39" s="110"/>
      <c r="D39" s="110"/>
      <c r="E39" s="110"/>
      <c r="F39" s="110"/>
      <c r="G39" s="110"/>
      <c r="H39" s="110"/>
      <c r="I39" s="110"/>
      <c r="J39" s="110"/>
      <c r="K39" s="110"/>
      <c r="N39" s="501"/>
      <c r="O39" s="501"/>
      <c r="P39" s="501"/>
      <c r="Q39" s="501"/>
      <c r="R39" s="501"/>
    </row>
    <row r="40" spans="1:18" ht="15.75">
      <c r="A40" s="99" t="s">
        <v>244</v>
      </c>
      <c r="C40" s="102"/>
      <c r="D40" s="102"/>
      <c r="E40" s="102"/>
      <c r="F40" s="102"/>
      <c r="G40" s="102"/>
      <c r="H40" s="102"/>
      <c r="I40" s="102"/>
      <c r="J40" s="102"/>
      <c r="K40" s="102"/>
      <c r="N40" s="501"/>
      <c r="O40" s="501"/>
      <c r="P40" s="501"/>
      <c r="Q40" s="501"/>
      <c r="R40" s="501"/>
    </row>
    <row r="41" spans="1:18" ht="15.75">
      <c r="A41" s="99" t="s">
        <v>245</v>
      </c>
      <c r="C41" s="102"/>
      <c r="D41" s="102"/>
      <c r="E41" s="102"/>
      <c r="F41" s="102"/>
      <c r="G41" s="102"/>
      <c r="H41" s="102"/>
      <c r="I41" s="102"/>
      <c r="J41" s="102"/>
      <c r="K41" s="102"/>
      <c r="N41" s="501"/>
      <c r="O41" s="501"/>
      <c r="P41" s="501"/>
      <c r="Q41" s="501"/>
      <c r="R41" s="501"/>
    </row>
    <row r="42" spans="1:18" ht="15.75">
      <c r="A42" s="105" t="s">
        <v>246</v>
      </c>
      <c r="B42" s="109" t="s">
        <v>74</v>
      </c>
      <c r="C42" s="110">
        <f>ROUND(SUM(C33)+SUM(C38),1)</f>
        <v>409000</v>
      </c>
      <c r="D42" s="117"/>
      <c r="E42" s="110">
        <f>ROUND(SUM(E33)+SUM(E38),1)</f>
        <v>355000</v>
      </c>
      <c r="F42" s="117"/>
      <c r="G42" s="110">
        <f>ROUND(SUM(G33)+SUM(G38),1)</f>
        <v>585000</v>
      </c>
      <c r="H42" s="117"/>
      <c r="I42" s="110">
        <f>ROUND(SUM(I33)+SUM(I38),1)</f>
        <v>-1027100</v>
      </c>
      <c r="J42" s="117"/>
      <c r="K42" s="110">
        <f>ROUND(SUM(K33)+SUM(K38),1)</f>
        <v>-1612100</v>
      </c>
      <c r="N42" s="501"/>
      <c r="O42" s="501"/>
      <c r="P42" s="501"/>
      <c r="Q42" s="501"/>
      <c r="R42" s="501"/>
    </row>
    <row r="43" spans="1:18" ht="11.25" customHeight="1">
      <c r="C43" s="102"/>
      <c r="D43" s="102"/>
      <c r="E43" s="102"/>
      <c r="F43" s="102"/>
      <c r="G43" s="102"/>
      <c r="H43" s="102"/>
      <c r="I43" s="102"/>
      <c r="J43" s="102"/>
      <c r="K43" s="102"/>
      <c r="N43" s="501"/>
      <c r="O43" s="501"/>
      <c r="P43" s="501"/>
      <c r="Q43" s="501"/>
      <c r="R43" s="501"/>
    </row>
    <row r="44" spans="1:18" ht="24" customHeight="1">
      <c r="A44" s="105" t="s">
        <v>103</v>
      </c>
      <c r="B44" s="112" t="s">
        <v>74</v>
      </c>
      <c r="C44" s="110">
        <f>'Exhibit D Capital State'!C44+'Exhibit D Capital Federal'!C41</f>
        <v>-1455000</v>
      </c>
      <c r="D44" s="102"/>
      <c r="E44" s="110">
        <f>'Exhibit D Capital State'!E44+'Exhibit D Capital Federal'!E41</f>
        <v>-1455000</v>
      </c>
      <c r="F44" s="102"/>
      <c r="G44" s="110">
        <f>'Exhibit D Capital State'!G44+'Exhibit D Capital Federal'!G41</f>
        <v>-1455000</v>
      </c>
      <c r="H44" s="102"/>
      <c r="I44" s="110">
        <f>+'Exhibit D Capital State'!I44+'Exhibit D Capital Federal'!I41</f>
        <v>-1456000</v>
      </c>
      <c r="J44" s="110"/>
      <c r="K44" s="110">
        <f>SUM(I44)-SUM(G44)</f>
        <v>-1000</v>
      </c>
      <c r="N44" s="501"/>
      <c r="O44" s="501"/>
      <c r="P44" s="501"/>
      <c r="Q44" s="501"/>
      <c r="R44" s="501"/>
    </row>
    <row r="45" spans="1:18" ht="24.75" customHeight="1" thickBot="1">
      <c r="A45" s="105" t="s">
        <v>104</v>
      </c>
      <c r="B45" s="112" t="s">
        <v>74</v>
      </c>
      <c r="C45" s="128">
        <f>ROUND(SUM(C42:C44),1)</f>
        <v>-1046000</v>
      </c>
      <c r="D45" s="117"/>
      <c r="E45" s="128">
        <f>ROUND(SUM(E42:E44),1)</f>
        <v>-1100000</v>
      </c>
      <c r="F45" s="117"/>
      <c r="G45" s="128">
        <f>ROUND(SUM(G42:G44),1)</f>
        <v>-870000</v>
      </c>
      <c r="H45" s="117"/>
      <c r="I45" s="128">
        <f>ROUND(SUM(I42:I44),1)</f>
        <v>-2483100</v>
      </c>
      <c r="J45" s="320"/>
      <c r="K45" s="128">
        <f>ROUND(SUM(K42:K44),1)</f>
        <v>-1613100</v>
      </c>
      <c r="N45" s="501"/>
      <c r="O45" s="501"/>
      <c r="P45" s="501"/>
      <c r="Q45" s="501"/>
      <c r="R45" s="501"/>
    </row>
    <row r="46" spans="1:18" ht="13.5" customHeight="1" thickTop="1">
      <c r="A46" s="92"/>
      <c r="B46" s="112"/>
      <c r="C46" s="114"/>
    </row>
    <row r="47" spans="1:18" ht="15.75">
      <c r="A47" s="316" t="s">
        <v>105</v>
      </c>
      <c r="B47" s="112"/>
      <c r="C47" s="112"/>
    </row>
    <row r="48" spans="1:18">
      <c r="A48" s="92"/>
      <c r="B48" s="112"/>
      <c r="C48" s="112"/>
    </row>
    <row r="49" spans="1:1" ht="15.75">
      <c r="A49" s="233"/>
    </row>
    <row r="50" spans="1:1" ht="15.75">
      <c r="A50" s="233"/>
    </row>
  </sheetData>
  <mergeCells count="1">
    <mergeCell ref="C11:K11"/>
  </mergeCells>
  <hyperlinks>
    <hyperlink ref="A47" location="'Footnotes 1 - 10'!A1" display="See Accompanying Notes" xr:uid="{00000000-0004-0000-0A00-000000000000}"/>
  </hyperlinks>
  <printOptions horizontalCentered="1"/>
  <pageMargins left="0.25" right="0.25" top="0.75" bottom="0.25" header="0" footer="0.25"/>
  <pageSetup scale="73" orientation="landscape" r:id="rId1"/>
  <headerFooter scaleWithDoc="0">
    <oddFooter>&amp;R&amp;8 17</oddFooter>
  </headerFooter>
  <customProperties>
    <customPr name="SheetOptions"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G50"/>
  <sheetViews>
    <sheetView showGridLines="0" zoomScale="80" zoomScaleNormal="80" workbookViewId="0"/>
  </sheetViews>
  <sheetFormatPr defaultRowHeight="15"/>
  <cols>
    <col min="1" max="1" width="51" style="95" customWidth="1"/>
    <col min="2" max="2" width="2.109375" style="95" customWidth="1"/>
    <col min="3" max="3" width="15.77734375" style="88" customWidth="1"/>
    <col min="4" max="4" width="2" style="88" customWidth="1"/>
    <col min="5" max="5" width="15.77734375" style="88" customWidth="1"/>
    <col min="6" max="6" width="2" style="88" customWidth="1"/>
    <col min="7" max="7" width="15.77734375" style="88" customWidth="1"/>
    <col min="8" max="8" width="2.109375" style="88" customWidth="1"/>
    <col min="9" max="9" width="15.77734375" style="88" customWidth="1"/>
    <col min="10" max="10" width="2.109375" style="88" customWidth="1"/>
    <col min="11" max="11" width="15.77734375" style="88" customWidth="1"/>
    <col min="12" max="12" width="3.77734375" style="88" customWidth="1"/>
    <col min="13" max="13" width="2" style="88" customWidth="1"/>
    <col min="14" max="14" width="11.77734375" style="88" customWidth="1"/>
    <col min="15" max="15" width="11.44140625" style="88" customWidth="1"/>
    <col min="16" max="16" width="1.77734375" style="88" customWidth="1"/>
    <col min="17" max="17" width="11.77734375" style="88" customWidth="1"/>
    <col min="18" max="18" width="2.109375" style="88" customWidth="1"/>
    <col min="19" max="19" width="11.44140625" style="88" customWidth="1"/>
    <col min="20" max="20" width="0.5546875" style="88" customWidth="1"/>
    <col min="21" max="21" width="2.109375" style="88" customWidth="1"/>
    <col min="22" max="22" width="10.5546875" style="88" customWidth="1"/>
    <col min="23" max="23" width="11.109375" style="88" customWidth="1"/>
    <col min="24" max="24" width="2.109375" style="88" customWidth="1"/>
    <col min="25" max="25" width="11.109375" style="88" customWidth="1"/>
    <col min="26" max="26" width="2.109375" style="88" customWidth="1"/>
    <col min="27" max="27" width="12.44140625" style="88" customWidth="1"/>
    <col min="28" max="33" width="8.77734375" style="88"/>
    <col min="34" max="246" width="8.77734375" style="95"/>
    <col min="247" max="247" width="51" style="95" customWidth="1"/>
    <col min="248" max="248" width="2.109375" style="95" customWidth="1"/>
    <col min="249" max="249" width="14.109375" style="95" customWidth="1"/>
    <col min="250" max="251" width="8.77734375" style="95" customWidth="1"/>
    <col min="252" max="252" width="2" style="95" customWidth="1"/>
    <col min="253" max="253" width="14.77734375" style="95" customWidth="1"/>
    <col min="254" max="254" width="2" style="95" customWidth="1"/>
    <col min="255" max="255" width="14.77734375" style="95" customWidth="1"/>
    <col min="256" max="256" width="2.109375" style="95" customWidth="1"/>
    <col min="257" max="257" width="14.77734375" style="95" customWidth="1"/>
    <col min="258" max="258" width="2.109375" style="95" customWidth="1"/>
    <col min="259" max="259" width="14.77734375" style="95" customWidth="1"/>
    <col min="260" max="261" width="3.77734375" style="95" customWidth="1"/>
    <col min="262" max="262" width="12.44140625" style="95" customWidth="1"/>
    <col min="263" max="263" width="2.109375" style="95" customWidth="1"/>
    <col min="264" max="264" width="12.5546875" style="95" customWidth="1"/>
    <col min="265" max="265" width="2.109375" style="95" customWidth="1"/>
    <col min="266" max="266" width="12.77734375" style="95" customWidth="1"/>
    <col min="267" max="267" width="2.109375" style="95" customWidth="1"/>
    <col min="268" max="268" width="12.77734375" style="95" customWidth="1"/>
    <col min="269" max="269" width="2" style="95" customWidth="1"/>
    <col min="270" max="270" width="11.77734375" style="95" customWidth="1"/>
    <col min="271" max="271" width="11.44140625" style="95" customWidth="1"/>
    <col min="272" max="272" width="1.77734375" style="95" customWidth="1"/>
    <col min="273" max="273" width="11.77734375" style="95" customWidth="1"/>
    <col min="274" max="274" width="2.109375" style="95" customWidth="1"/>
    <col min="275" max="275" width="11.44140625" style="95" customWidth="1"/>
    <col min="276" max="276" width="0.5546875" style="95" customWidth="1"/>
    <col min="277" max="277" width="2.109375" style="95" customWidth="1"/>
    <col min="278" max="278" width="10.5546875" style="95" customWidth="1"/>
    <col min="279" max="279" width="11.109375" style="95" customWidth="1"/>
    <col min="280" max="280" width="2.109375" style="95" customWidth="1"/>
    <col min="281" max="281" width="11.109375" style="95" customWidth="1"/>
    <col min="282" max="282" width="2.109375" style="95" customWidth="1"/>
    <col min="283" max="283" width="12.44140625" style="95" customWidth="1"/>
    <col min="284" max="502" width="8.77734375" style="95"/>
    <col min="503" max="503" width="51" style="95" customWidth="1"/>
    <col min="504" max="504" width="2.109375" style="95" customWidth="1"/>
    <col min="505" max="505" width="14.109375" style="95" customWidth="1"/>
    <col min="506" max="507" width="8.77734375" style="95" customWidth="1"/>
    <col min="508" max="508" width="2" style="95" customWidth="1"/>
    <col min="509" max="509" width="14.77734375" style="95" customWidth="1"/>
    <col min="510" max="510" width="2" style="95" customWidth="1"/>
    <col min="511" max="511" width="14.77734375" style="95" customWidth="1"/>
    <col min="512" max="512" width="2.109375" style="95" customWidth="1"/>
    <col min="513" max="513" width="14.77734375" style="95" customWidth="1"/>
    <col min="514" max="514" width="2.109375" style="95" customWidth="1"/>
    <col min="515" max="515" width="14.77734375" style="95" customWidth="1"/>
    <col min="516" max="517" width="3.77734375" style="95" customWidth="1"/>
    <col min="518" max="518" width="12.44140625" style="95" customWidth="1"/>
    <col min="519" max="519" width="2.109375" style="95" customWidth="1"/>
    <col min="520" max="520" width="12.5546875" style="95" customWidth="1"/>
    <col min="521" max="521" width="2.109375" style="95" customWidth="1"/>
    <col min="522" max="522" width="12.77734375" style="95" customWidth="1"/>
    <col min="523" max="523" width="2.109375" style="95" customWidth="1"/>
    <col min="524" max="524" width="12.77734375" style="95" customWidth="1"/>
    <col min="525" max="525" width="2" style="95" customWidth="1"/>
    <col min="526" max="526" width="11.77734375" style="95" customWidth="1"/>
    <col min="527" max="527" width="11.44140625" style="95" customWidth="1"/>
    <col min="528" max="528" width="1.77734375" style="95" customWidth="1"/>
    <col min="529" max="529" width="11.77734375" style="95" customWidth="1"/>
    <col min="530" max="530" width="2.109375" style="95" customWidth="1"/>
    <col min="531" max="531" width="11.44140625" style="95" customWidth="1"/>
    <col min="532" max="532" width="0.5546875" style="95" customWidth="1"/>
    <col min="533" max="533" width="2.109375" style="95" customWidth="1"/>
    <col min="534" max="534" width="10.5546875" style="95" customWidth="1"/>
    <col min="535" max="535" width="11.109375" style="95" customWidth="1"/>
    <col min="536" max="536" width="2.109375" style="95" customWidth="1"/>
    <col min="537" max="537" width="11.109375" style="95" customWidth="1"/>
    <col min="538" max="538" width="2.109375" style="95" customWidth="1"/>
    <col min="539" max="539" width="12.44140625" style="95" customWidth="1"/>
    <col min="540" max="758" width="8.77734375" style="95"/>
    <col min="759" max="759" width="51" style="95" customWidth="1"/>
    <col min="760" max="760" width="2.109375" style="95" customWidth="1"/>
    <col min="761" max="761" width="14.109375" style="95" customWidth="1"/>
    <col min="762" max="763" width="8.77734375" style="95" customWidth="1"/>
    <col min="764" max="764" width="2" style="95" customWidth="1"/>
    <col min="765" max="765" width="14.77734375" style="95" customWidth="1"/>
    <col min="766" max="766" width="2" style="95" customWidth="1"/>
    <col min="767" max="767" width="14.77734375" style="95" customWidth="1"/>
    <col min="768" max="768" width="2.109375" style="95" customWidth="1"/>
    <col min="769" max="769" width="14.77734375" style="95" customWidth="1"/>
    <col min="770" max="770" width="2.109375" style="95" customWidth="1"/>
    <col min="771" max="771" width="14.77734375" style="95" customWidth="1"/>
    <col min="772" max="773" width="3.77734375" style="95" customWidth="1"/>
    <col min="774" max="774" width="12.44140625" style="95" customWidth="1"/>
    <col min="775" max="775" width="2.109375" style="95" customWidth="1"/>
    <col min="776" max="776" width="12.5546875" style="95" customWidth="1"/>
    <col min="777" max="777" width="2.109375" style="95" customWidth="1"/>
    <col min="778" max="778" width="12.77734375" style="95" customWidth="1"/>
    <col min="779" max="779" width="2.109375" style="95" customWidth="1"/>
    <col min="780" max="780" width="12.77734375" style="95" customWidth="1"/>
    <col min="781" max="781" width="2" style="95" customWidth="1"/>
    <col min="782" max="782" width="11.77734375" style="95" customWidth="1"/>
    <col min="783" max="783" width="11.44140625" style="95" customWidth="1"/>
    <col min="784" max="784" width="1.77734375" style="95" customWidth="1"/>
    <col min="785" max="785" width="11.77734375" style="95" customWidth="1"/>
    <col min="786" max="786" width="2.109375" style="95" customWidth="1"/>
    <col min="787" max="787" width="11.44140625" style="95" customWidth="1"/>
    <col min="788" max="788" width="0.5546875" style="95" customWidth="1"/>
    <col min="789" max="789" width="2.109375" style="95" customWidth="1"/>
    <col min="790" max="790" width="10.5546875" style="95" customWidth="1"/>
    <col min="791" max="791" width="11.109375" style="95" customWidth="1"/>
    <col min="792" max="792" width="2.109375" style="95" customWidth="1"/>
    <col min="793" max="793" width="11.109375" style="95" customWidth="1"/>
    <col min="794" max="794" width="2.109375" style="95" customWidth="1"/>
    <col min="795" max="795" width="12.44140625" style="95" customWidth="1"/>
    <col min="796" max="1014" width="8.77734375" style="95"/>
    <col min="1015" max="1015" width="51" style="95" customWidth="1"/>
    <col min="1016" max="1016" width="2.109375" style="95" customWidth="1"/>
    <col min="1017" max="1017" width="14.109375" style="95" customWidth="1"/>
    <col min="1018" max="1019" width="8.77734375" style="95" customWidth="1"/>
    <col min="1020" max="1020" width="2" style="95" customWidth="1"/>
    <col min="1021" max="1021" width="14.77734375" style="95" customWidth="1"/>
    <col min="1022" max="1022" width="2" style="95" customWidth="1"/>
    <col min="1023" max="1023" width="14.77734375" style="95" customWidth="1"/>
    <col min="1024" max="1024" width="2.109375" style="95" customWidth="1"/>
    <col min="1025" max="1025" width="14.77734375" style="95" customWidth="1"/>
    <col min="1026" max="1026" width="2.109375" style="95" customWidth="1"/>
    <col min="1027" max="1027" width="14.77734375" style="95" customWidth="1"/>
    <col min="1028" max="1029" width="3.77734375" style="95" customWidth="1"/>
    <col min="1030" max="1030" width="12.44140625" style="95" customWidth="1"/>
    <col min="1031" max="1031" width="2.109375" style="95" customWidth="1"/>
    <col min="1032" max="1032" width="12.5546875" style="95" customWidth="1"/>
    <col min="1033" max="1033" width="2.109375" style="95" customWidth="1"/>
    <col min="1034" max="1034" width="12.77734375" style="95" customWidth="1"/>
    <col min="1035" max="1035" width="2.109375" style="95" customWidth="1"/>
    <col min="1036" max="1036" width="12.77734375" style="95" customWidth="1"/>
    <col min="1037" max="1037" width="2" style="95" customWidth="1"/>
    <col min="1038" max="1038" width="11.77734375" style="95" customWidth="1"/>
    <col min="1039" max="1039" width="11.44140625" style="95" customWidth="1"/>
    <col min="1040" max="1040" width="1.77734375" style="95" customWidth="1"/>
    <col min="1041" max="1041" width="11.77734375" style="95" customWidth="1"/>
    <col min="1042" max="1042" width="2.109375" style="95" customWidth="1"/>
    <col min="1043" max="1043" width="11.44140625" style="95" customWidth="1"/>
    <col min="1044" max="1044" width="0.5546875" style="95" customWidth="1"/>
    <col min="1045" max="1045" width="2.109375" style="95" customWidth="1"/>
    <col min="1046" max="1046" width="10.5546875" style="95" customWidth="1"/>
    <col min="1047" max="1047" width="11.109375" style="95" customWidth="1"/>
    <col min="1048" max="1048" width="2.109375" style="95" customWidth="1"/>
    <col min="1049" max="1049" width="11.109375" style="95" customWidth="1"/>
    <col min="1050" max="1050" width="2.109375" style="95" customWidth="1"/>
    <col min="1051" max="1051" width="12.44140625" style="95" customWidth="1"/>
    <col min="1052" max="1270" width="8.77734375" style="95"/>
    <col min="1271" max="1271" width="51" style="95" customWidth="1"/>
    <col min="1272" max="1272" width="2.109375" style="95" customWidth="1"/>
    <col min="1273" max="1273" width="14.109375" style="95" customWidth="1"/>
    <col min="1274" max="1275" width="8.77734375" style="95" customWidth="1"/>
    <col min="1276" max="1276" width="2" style="95" customWidth="1"/>
    <col min="1277" max="1277" width="14.77734375" style="95" customWidth="1"/>
    <col min="1278" max="1278" width="2" style="95" customWidth="1"/>
    <col min="1279" max="1279" width="14.77734375" style="95" customWidth="1"/>
    <col min="1280" max="1280" width="2.109375" style="95" customWidth="1"/>
    <col min="1281" max="1281" width="14.77734375" style="95" customWidth="1"/>
    <col min="1282" max="1282" width="2.109375" style="95" customWidth="1"/>
    <col min="1283" max="1283" width="14.77734375" style="95" customWidth="1"/>
    <col min="1284" max="1285" width="3.77734375" style="95" customWidth="1"/>
    <col min="1286" max="1286" width="12.44140625" style="95" customWidth="1"/>
    <col min="1287" max="1287" width="2.109375" style="95" customWidth="1"/>
    <col min="1288" max="1288" width="12.5546875" style="95" customWidth="1"/>
    <col min="1289" max="1289" width="2.109375" style="95" customWidth="1"/>
    <col min="1290" max="1290" width="12.77734375" style="95" customWidth="1"/>
    <col min="1291" max="1291" width="2.109375" style="95" customWidth="1"/>
    <col min="1292" max="1292" width="12.77734375" style="95" customWidth="1"/>
    <col min="1293" max="1293" width="2" style="95" customWidth="1"/>
    <col min="1294" max="1294" width="11.77734375" style="95" customWidth="1"/>
    <col min="1295" max="1295" width="11.44140625" style="95" customWidth="1"/>
    <col min="1296" max="1296" width="1.77734375" style="95" customWidth="1"/>
    <col min="1297" max="1297" width="11.77734375" style="95" customWidth="1"/>
    <col min="1298" max="1298" width="2.109375" style="95" customWidth="1"/>
    <col min="1299" max="1299" width="11.44140625" style="95" customWidth="1"/>
    <col min="1300" max="1300" width="0.5546875" style="95" customWidth="1"/>
    <col min="1301" max="1301" width="2.109375" style="95" customWidth="1"/>
    <col min="1302" max="1302" width="10.5546875" style="95" customWidth="1"/>
    <col min="1303" max="1303" width="11.109375" style="95" customWidth="1"/>
    <col min="1304" max="1304" width="2.109375" style="95" customWidth="1"/>
    <col min="1305" max="1305" width="11.109375" style="95" customWidth="1"/>
    <col min="1306" max="1306" width="2.109375" style="95" customWidth="1"/>
    <col min="1307" max="1307" width="12.44140625" style="95" customWidth="1"/>
    <col min="1308" max="1526" width="8.77734375" style="95"/>
    <col min="1527" max="1527" width="51" style="95" customWidth="1"/>
    <col min="1528" max="1528" width="2.109375" style="95" customWidth="1"/>
    <col min="1529" max="1529" width="14.109375" style="95" customWidth="1"/>
    <col min="1530" max="1531" width="8.77734375" style="95" customWidth="1"/>
    <col min="1532" max="1532" width="2" style="95" customWidth="1"/>
    <col min="1533" max="1533" width="14.77734375" style="95" customWidth="1"/>
    <col min="1534" max="1534" width="2" style="95" customWidth="1"/>
    <col min="1535" max="1535" width="14.77734375" style="95" customWidth="1"/>
    <col min="1536" max="1536" width="2.109375" style="95" customWidth="1"/>
    <col min="1537" max="1537" width="14.77734375" style="95" customWidth="1"/>
    <col min="1538" max="1538" width="2.109375" style="95" customWidth="1"/>
    <col min="1539" max="1539" width="14.77734375" style="95" customWidth="1"/>
    <col min="1540" max="1541" width="3.77734375" style="95" customWidth="1"/>
    <col min="1542" max="1542" width="12.44140625" style="95" customWidth="1"/>
    <col min="1543" max="1543" width="2.109375" style="95" customWidth="1"/>
    <col min="1544" max="1544" width="12.5546875" style="95" customWidth="1"/>
    <col min="1545" max="1545" width="2.109375" style="95" customWidth="1"/>
    <col min="1546" max="1546" width="12.77734375" style="95" customWidth="1"/>
    <col min="1547" max="1547" width="2.109375" style="95" customWidth="1"/>
    <col min="1548" max="1548" width="12.77734375" style="95" customWidth="1"/>
    <col min="1549" max="1549" width="2" style="95" customWidth="1"/>
    <col min="1550" max="1550" width="11.77734375" style="95" customWidth="1"/>
    <col min="1551" max="1551" width="11.44140625" style="95" customWidth="1"/>
    <col min="1552" max="1552" width="1.77734375" style="95" customWidth="1"/>
    <col min="1553" max="1553" width="11.77734375" style="95" customWidth="1"/>
    <col min="1554" max="1554" width="2.109375" style="95" customWidth="1"/>
    <col min="1555" max="1555" width="11.44140625" style="95" customWidth="1"/>
    <col min="1556" max="1556" width="0.5546875" style="95" customWidth="1"/>
    <col min="1557" max="1557" width="2.109375" style="95" customWidth="1"/>
    <col min="1558" max="1558" width="10.5546875" style="95" customWidth="1"/>
    <col min="1559" max="1559" width="11.109375" style="95" customWidth="1"/>
    <col min="1560" max="1560" width="2.109375" style="95" customWidth="1"/>
    <col min="1561" max="1561" width="11.109375" style="95" customWidth="1"/>
    <col min="1562" max="1562" width="2.109375" style="95" customWidth="1"/>
    <col min="1563" max="1563" width="12.44140625" style="95" customWidth="1"/>
    <col min="1564" max="1782" width="8.77734375" style="95"/>
    <col min="1783" max="1783" width="51" style="95" customWidth="1"/>
    <col min="1784" max="1784" width="2.109375" style="95" customWidth="1"/>
    <col min="1785" max="1785" width="14.109375" style="95" customWidth="1"/>
    <col min="1786" max="1787" width="8.77734375" style="95" customWidth="1"/>
    <col min="1788" max="1788" width="2" style="95" customWidth="1"/>
    <col min="1789" max="1789" width="14.77734375" style="95" customWidth="1"/>
    <col min="1790" max="1790" width="2" style="95" customWidth="1"/>
    <col min="1791" max="1791" width="14.77734375" style="95" customWidth="1"/>
    <col min="1792" max="1792" width="2.109375" style="95" customWidth="1"/>
    <col min="1793" max="1793" width="14.77734375" style="95" customWidth="1"/>
    <col min="1794" max="1794" width="2.109375" style="95" customWidth="1"/>
    <col min="1795" max="1795" width="14.77734375" style="95" customWidth="1"/>
    <col min="1796" max="1797" width="3.77734375" style="95" customWidth="1"/>
    <col min="1798" max="1798" width="12.44140625" style="95" customWidth="1"/>
    <col min="1799" max="1799" width="2.109375" style="95" customWidth="1"/>
    <col min="1800" max="1800" width="12.5546875" style="95" customWidth="1"/>
    <col min="1801" max="1801" width="2.109375" style="95" customWidth="1"/>
    <col min="1802" max="1802" width="12.77734375" style="95" customWidth="1"/>
    <col min="1803" max="1803" width="2.109375" style="95" customWidth="1"/>
    <col min="1804" max="1804" width="12.77734375" style="95" customWidth="1"/>
    <col min="1805" max="1805" width="2" style="95" customWidth="1"/>
    <col min="1806" max="1806" width="11.77734375" style="95" customWidth="1"/>
    <col min="1807" max="1807" width="11.44140625" style="95" customWidth="1"/>
    <col min="1808" max="1808" width="1.77734375" style="95" customWidth="1"/>
    <col min="1809" max="1809" width="11.77734375" style="95" customWidth="1"/>
    <col min="1810" max="1810" width="2.109375" style="95" customWidth="1"/>
    <col min="1811" max="1811" width="11.44140625" style="95" customWidth="1"/>
    <col min="1812" max="1812" width="0.5546875" style="95" customWidth="1"/>
    <col min="1813" max="1813" width="2.109375" style="95" customWidth="1"/>
    <col min="1814" max="1814" width="10.5546875" style="95" customWidth="1"/>
    <col min="1815" max="1815" width="11.109375" style="95" customWidth="1"/>
    <col min="1816" max="1816" width="2.109375" style="95" customWidth="1"/>
    <col min="1817" max="1817" width="11.109375" style="95" customWidth="1"/>
    <col min="1818" max="1818" width="2.109375" style="95" customWidth="1"/>
    <col min="1819" max="1819" width="12.44140625" style="95" customWidth="1"/>
    <col min="1820" max="2038" width="8.77734375" style="95"/>
    <col min="2039" max="2039" width="51" style="95" customWidth="1"/>
    <col min="2040" max="2040" width="2.109375" style="95" customWidth="1"/>
    <col min="2041" max="2041" width="14.109375" style="95" customWidth="1"/>
    <col min="2042" max="2043" width="8.77734375" style="95" customWidth="1"/>
    <col min="2044" max="2044" width="2" style="95" customWidth="1"/>
    <col min="2045" max="2045" width="14.77734375" style="95" customWidth="1"/>
    <col min="2046" max="2046" width="2" style="95" customWidth="1"/>
    <col min="2047" max="2047" width="14.77734375" style="95" customWidth="1"/>
    <col min="2048" max="2048" width="2.109375" style="95" customWidth="1"/>
    <col min="2049" max="2049" width="14.77734375" style="95" customWidth="1"/>
    <col min="2050" max="2050" width="2.109375" style="95" customWidth="1"/>
    <col min="2051" max="2051" width="14.77734375" style="95" customWidth="1"/>
    <col min="2052" max="2053" width="3.77734375" style="95" customWidth="1"/>
    <col min="2054" max="2054" width="12.44140625" style="95" customWidth="1"/>
    <col min="2055" max="2055" width="2.109375" style="95" customWidth="1"/>
    <col min="2056" max="2056" width="12.5546875" style="95" customWidth="1"/>
    <col min="2057" max="2057" width="2.109375" style="95" customWidth="1"/>
    <col min="2058" max="2058" width="12.77734375" style="95" customWidth="1"/>
    <col min="2059" max="2059" width="2.109375" style="95" customWidth="1"/>
    <col min="2060" max="2060" width="12.77734375" style="95" customWidth="1"/>
    <col min="2061" max="2061" width="2" style="95" customWidth="1"/>
    <col min="2062" max="2062" width="11.77734375" style="95" customWidth="1"/>
    <col min="2063" max="2063" width="11.44140625" style="95" customWidth="1"/>
    <col min="2064" max="2064" width="1.77734375" style="95" customWidth="1"/>
    <col min="2065" max="2065" width="11.77734375" style="95" customWidth="1"/>
    <col min="2066" max="2066" width="2.109375" style="95" customWidth="1"/>
    <col min="2067" max="2067" width="11.44140625" style="95" customWidth="1"/>
    <col min="2068" max="2068" width="0.5546875" style="95" customWidth="1"/>
    <col min="2069" max="2069" width="2.109375" style="95" customWidth="1"/>
    <col min="2070" max="2070" width="10.5546875" style="95" customWidth="1"/>
    <col min="2071" max="2071" width="11.109375" style="95" customWidth="1"/>
    <col min="2072" max="2072" width="2.109375" style="95" customWidth="1"/>
    <col min="2073" max="2073" width="11.109375" style="95" customWidth="1"/>
    <col min="2074" max="2074" width="2.109375" style="95" customWidth="1"/>
    <col min="2075" max="2075" width="12.44140625" style="95" customWidth="1"/>
    <col min="2076" max="2294" width="8.77734375" style="95"/>
    <col min="2295" max="2295" width="51" style="95" customWidth="1"/>
    <col min="2296" max="2296" width="2.109375" style="95" customWidth="1"/>
    <col min="2297" max="2297" width="14.109375" style="95" customWidth="1"/>
    <col min="2298" max="2299" width="8.77734375" style="95" customWidth="1"/>
    <col min="2300" max="2300" width="2" style="95" customWidth="1"/>
    <col min="2301" max="2301" width="14.77734375" style="95" customWidth="1"/>
    <col min="2302" max="2302" width="2" style="95" customWidth="1"/>
    <col min="2303" max="2303" width="14.77734375" style="95" customWidth="1"/>
    <col min="2304" max="2304" width="2.109375" style="95" customWidth="1"/>
    <col min="2305" max="2305" width="14.77734375" style="95" customWidth="1"/>
    <col min="2306" max="2306" width="2.109375" style="95" customWidth="1"/>
    <col min="2307" max="2307" width="14.77734375" style="95" customWidth="1"/>
    <col min="2308" max="2309" width="3.77734375" style="95" customWidth="1"/>
    <col min="2310" max="2310" width="12.44140625" style="95" customWidth="1"/>
    <col min="2311" max="2311" width="2.109375" style="95" customWidth="1"/>
    <col min="2312" max="2312" width="12.5546875" style="95" customWidth="1"/>
    <col min="2313" max="2313" width="2.109375" style="95" customWidth="1"/>
    <col min="2314" max="2314" width="12.77734375" style="95" customWidth="1"/>
    <col min="2315" max="2315" width="2.109375" style="95" customWidth="1"/>
    <col min="2316" max="2316" width="12.77734375" style="95" customWidth="1"/>
    <col min="2317" max="2317" width="2" style="95" customWidth="1"/>
    <col min="2318" max="2318" width="11.77734375" style="95" customWidth="1"/>
    <col min="2319" max="2319" width="11.44140625" style="95" customWidth="1"/>
    <col min="2320" max="2320" width="1.77734375" style="95" customWidth="1"/>
    <col min="2321" max="2321" width="11.77734375" style="95" customWidth="1"/>
    <col min="2322" max="2322" width="2.109375" style="95" customWidth="1"/>
    <col min="2323" max="2323" width="11.44140625" style="95" customWidth="1"/>
    <col min="2324" max="2324" width="0.5546875" style="95" customWidth="1"/>
    <col min="2325" max="2325" width="2.109375" style="95" customWidth="1"/>
    <col min="2326" max="2326" width="10.5546875" style="95" customWidth="1"/>
    <col min="2327" max="2327" width="11.109375" style="95" customWidth="1"/>
    <col min="2328" max="2328" width="2.109375" style="95" customWidth="1"/>
    <col min="2329" max="2329" width="11.109375" style="95" customWidth="1"/>
    <col min="2330" max="2330" width="2.109375" style="95" customWidth="1"/>
    <col min="2331" max="2331" width="12.44140625" style="95" customWidth="1"/>
    <col min="2332" max="2550" width="8.77734375" style="95"/>
    <col min="2551" max="2551" width="51" style="95" customWidth="1"/>
    <col min="2552" max="2552" width="2.109375" style="95" customWidth="1"/>
    <col min="2553" max="2553" width="14.109375" style="95" customWidth="1"/>
    <col min="2554" max="2555" width="8.77734375" style="95" customWidth="1"/>
    <col min="2556" max="2556" width="2" style="95" customWidth="1"/>
    <col min="2557" max="2557" width="14.77734375" style="95" customWidth="1"/>
    <col min="2558" max="2558" width="2" style="95" customWidth="1"/>
    <col min="2559" max="2559" width="14.77734375" style="95" customWidth="1"/>
    <col min="2560" max="2560" width="2.109375" style="95" customWidth="1"/>
    <col min="2561" max="2561" width="14.77734375" style="95" customWidth="1"/>
    <col min="2562" max="2562" width="2.109375" style="95" customWidth="1"/>
    <col min="2563" max="2563" width="14.77734375" style="95" customWidth="1"/>
    <col min="2564" max="2565" width="3.77734375" style="95" customWidth="1"/>
    <col min="2566" max="2566" width="12.44140625" style="95" customWidth="1"/>
    <col min="2567" max="2567" width="2.109375" style="95" customWidth="1"/>
    <col min="2568" max="2568" width="12.5546875" style="95" customWidth="1"/>
    <col min="2569" max="2569" width="2.109375" style="95" customWidth="1"/>
    <col min="2570" max="2570" width="12.77734375" style="95" customWidth="1"/>
    <col min="2571" max="2571" width="2.109375" style="95" customWidth="1"/>
    <col min="2572" max="2572" width="12.77734375" style="95" customWidth="1"/>
    <col min="2573" max="2573" width="2" style="95" customWidth="1"/>
    <col min="2574" max="2574" width="11.77734375" style="95" customWidth="1"/>
    <col min="2575" max="2575" width="11.44140625" style="95" customWidth="1"/>
    <col min="2576" max="2576" width="1.77734375" style="95" customWidth="1"/>
    <col min="2577" max="2577" width="11.77734375" style="95" customWidth="1"/>
    <col min="2578" max="2578" width="2.109375" style="95" customWidth="1"/>
    <col min="2579" max="2579" width="11.44140625" style="95" customWidth="1"/>
    <col min="2580" max="2580" width="0.5546875" style="95" customWidth="1"/>
    <col min="2581" max="2581" width="2.109375" style="95" customWidth="1"/>
    <col min="2582" max="2582" width="10.5546875" style="95" customWidth="1"/>
    <col min="2583" max="2583" width="11.109375" style="95" customWidth="1"/>
    <col min="2584" max="2584" width="2.109375" style="95" customWidth="1"/>
    <col min="2585" max="2585" width="11.109375" style="95" customWidth="1"/>
    <col min="2586" max="2586" width="2.109375" style="95" customWidth="1"/>
    <col min="2587" max="2587" width="12.44140625" style="95" customWidth="1"/>
    <col min="2588" max="2806" width="8.77734375" style="95"/>
    <col min="2807" max="2807" width="51" style="95" customWidth="1"/>
    <col min="2808" max="2808" width="2.109375" style="95" customWidth="1"/>
    <col min="2809" max="2809" width="14.109375" style="95" customWidth="1"/>
    <col min="2810" max="2811" width="8.77734375" style="95" customWidth="1"/>
    <col min="2812" max="2812" width="2" style="95" customWidth="1"/>
    <col min="2813" max="2813" width="14.77734375" style="95" customWidth="1"/>
    <col min="2814" max="2814" width="2" style="95" customWidth="1"/>
    <col min="2815" max="2815" width="14.77734375" style="95" customWidth="1"/>
    <col min="2816" max="2816" width="2.109375" style="95" customWidth="1"/>
    <col min="2817" max="2817" width="14.77734375" style="95" customWidth="1"/>
    <col min="2818" max="2818" width="2.109375" style="95" customWidth="1"/>
    <col min="2819" max="2819" width="14.77734375" style="95" customWidth="1"/>
    <col min="2820" max="2821" width="3.77734375" style="95" customWidth="1"/>
    <col min="2822" max="2822" width="12.44140625" style="95" customWidth="1"/>
    <col min="2823" max="2823" width="2.109375" style="95" customWidth="1"/>
    <col min="2824" max="2824" width="12.5546875" style="95" customWidth="1"/>
    <col min="2825" max="2825" width="2.109375" style="95" customWidth="1"/>
    <col min="2826" max="2826" width="12.77734375" style="95" customWidth="1"/>
    <col min="2827" max="2827" width="2.109375" style="95" customWidth="1"/>
    <col min="2828" max="2828" width="12.77734375" style="95" customWidth="1"/>
    <col min="2829" max="2829" width="2" style="95" customWidth="1"/>
    <col min="2830" max="2830" width="11.77734375" style="95" customWidth="1"/>
    <col min="2831" max="2831" width="11.44140625" style="95" customWidth="1"/>
    <col min="2832" max="2832" width="1.77734375" style="95" customWidth="1"/>
    <col min="2833" max="2833" width="11.77734375" style="95" customWidth="1"/>
    <col min="2834" max="2834" width="2.109375" style="95" customWidth="1"/>
    <col min="2835" max="2835" width="11.44140625" style="95" customWidth="1"/>
    <col min="2836" max="2836" width="0.5546875" style="95" customWidth="1"/>
    <col min="2837" max="2837" width="2.109375" style="95" customWidth="1"/>
    <col min="2838" max="2838" width="10.5546875" style="95" customWidth="1"/>
    <col min="2839" max="2839" width="11.109375" style="95" customWidth="1"/>
    <col min="2840" max="2840" width="2.109375" style="95" customWidth="1"/>
    <col min="2841" max="2841" width="11.109375" style="95" customWidth="1"/>
    <col min="2842" max="2842" width="2.109375" style="95" customWidth="1"/>
    <col min="2843" max="2843" width="12.44140625" style="95" customWidth="1"/>
    <col min="2844" max="3062" width="8.77734375" style="95"/>
    <col min="3063" max="3063" width="51" style="95" customWidth="1"/>
    <col min="3064" max="3064" width="2.109375" style="95" customWidth="1"/>
    <col min="3065" max="3065" width="14.109375" style="95" customWidth="1"/>
    <col min="3066" max="3067" width="8.77734375" style="95" customWidth="1"/>
    <col min="3068" max="3068" width="2" style="95" customWidth="1"/>
    <col min="3069" max="3069" width="14.77734375" style="95" customWidth="1"/>
    <col min="3070" max="3070" width="2" style="95" customWidth="1"/>
    <col min="3071" max="3071" width="14.77734375" style="95" customWidth="1"/>
    <col min="3072" max="3072" width="2.109375" style="95" customWidth="1"/>
    <col min="3073" max="3073" width="14.77734375" style="95" customWidth="1"/>
    <col min="3074" max="3074" width="2.109375" style="95" customWidth="1"/>
    <col min="3075" max="3075" width="14.77734375" style="95" customWidth="1"/>
    <col min="3076" max="3077" width="3.77734375" style="95" customWidth="1"/>
    <col min="3078" max="3078" width="12.44140625" style="95" customWidth="1"/>
    <col min="3079" max="3079" width="2.109375" style="95" customWidth="1"/>
    <col min="3080" max="3080" width="12.5546875" style="95" customWidth="1"/>
    <col min="3081" max="3081" width="2.109375" style="95" customWidth="1"/>
    <col min="3082" max="3082" width="12.77734375" style="95" customWidth="1"/>
    <col min="3083" max="3083" width="2.109375" style="95" customWidth="1"/>
    <col min="3084" max="3084" width="12.77734375" style="95" customWidth="1"/>
    <col min="3085" max="3085" width="2" style="95" customWidth="1"/>
    <col min="3086" max="3086" width="11.77734375" style="95" customWidth="1"/>
    <col min="3087" max="3087" width="11.44140625" style="95" customWidth="1"/>
    <col min="3088" max="3088" width="1.77734375" style="95" customWidth="1"/>
    <col min="3089" max="3089" width="11.77734375" style="95" customWidth="1"/>
    <col min="3090" max="3090" width="2.109375" style="95" customWidth="1"/>
    <col min="3091" max="3091" width="11.44140625" style="95" customWidth="1"/>
    <col min="3092" max="3092" width="0.5546875" style="95" customWidth="1"/>
    <col min="3093" max="3093" width="2.109375" style="95" customWidth="1"/>
    <col min="3094" max="3094" width="10.5546875" style="95" customWidth="1"/>
    <col min="3095" max="3095" width="11.109375" style="95" customWidth="1"/>
    <col min="3096" max="3096" width="2.109375" style="95" customWidth="1"/>
    <col min="3097" max="3097" width="11.109375" style="95" customWidth="1"/>
    <col min="3098" max="3098" width="2.109375" style="95" customWidth="1"/>
    <col min="3099" max="3099" width="12.44140625" style="95" customWidth="1"/>
    <col min="3100" max="3318" width="8.77734375" style="95"/>
    <col min="3319" max="3319" width="51" style="95" customWidth="1"/>
    <col min="3320" max="3320" width="2.109375" style="95" customWidth="1"/>
    <col min="3321" max="3321" width="14.109375" style="95" customWidth="1"/>
    <col min="3322" max="3323" width="8.77734375" style="95" customWidth="1"/>
    <col min="3324" max="3324" width="2" style="95" customWidth="1"/>
    <col min="3325" max="3325" width="14.77734375" style="95" customWidth="1"/>
    <col min="3326" max="3326" width="2" style="95" customWidth="1"/>
    <col min="3327" max="3327" width="14.77734375" style="95" customWidth="1"/>
    <col min="3328" max="3328" width="2.109375" style="95" customWidth="1"/>
    <col min="3329" max="3329" width="14.77734375" style="95" customWidth="1"/>
    <col min="3330" max="3330" width="2.109375" style="95" customWidth="1"/>
    <col min="3331" max="3331" width="14.77734375" style="95" customWidth="1"/>
    <col min="3332" max="3333" width="3.77734375" style="95" customWidth="1"/>
    <col min="3334" max="3334" width="12.44140625" style="95" customWidth="1"/>
    <col min="3335" max="3335" width="2.109375" style="95" customWidth="1"/>
    <col min="3336" max="3336" width="12.5546875" style="95" customWidth="1"/>
    <col min="3337" max="3337" width="2.109375" style="95" customWidth="1"/>
    <col min="3338" max="3338" width="12.77734375" style="95" customWidth="1"/>
    <col min="3339" max="3339" width="2.109375" style="95" customWidth="1"/>
    <col min="3340" max="3340" width="12.77734375" style="95" customWidth="1"/>
    <col min="3341" max="3341" width="2" style="95" customWidth="1"/>
    <col min="3342" max="3342" width="11.77734375" style="95" customWidth="1"/>
    <col min="3343" max="3343" width="11.44140625" style="95" customWidth="1"/>
    <col min="3344" max="3344" width="1.77734375" style="95" customWidth="1"/>
    <col min="3345" max="3345" width="11.77734375" style="95" customWidth="1"/>
    <col min="3346" max="3346" width="2.109375" style="95" customWidth="1"/>
    <col min="3347" max="3347" width="11.44140625" style="95" customWidth="1"/>
    <col min="3348" max="3348" width="0.5546875" style="95" customWidth="1"/>
    <col min="3349" max="3349" width="2.109375" style="95" customWidth="1"/>
    <col min="3350" max="3350" width="10.5546875" style="95" customWidth="1"/>
    <col min="3351" max="3351" width="11.109375" style="95" customWidth="1"/>
    <col min="3352" max="3352" width="2.109375" style="95" customWidth="1"/>
    <col min="3353" max="3353" width="11.109375" style="95" customWidth="1"/>
    <col min="3354" max="3354" width="2.109375" style="95" customWidth="1"/>
    <col min="3355" max="3355" width="12.44140625" style="95" customWidth="1"/>
    <col min="3356" max="3574" width="8.77734375" style="95"/>
    <col min="3575" max="3575" width="51" style="95" customWidth="1"/>
    <col min="3576" max="3576" width="2.109375" style="95" customWidth="1"/>
    <col min="3577" max="3577" width="14.109375" style="95" customWidth="1"/>
    <col min="3578" max="3579" width="8.77734375" style="95" customWidth="1"/>
    <col min="3580" max="3580" width="2" style="95" customWidth="1"/>
    <col min="3581" max="3581" width="14.77734375" style="95" customWidth="1"/>
    <col min="3582" max="3582" width="2" style="95" customWidth="1"/>
    <col min="3583" max="3583" width="14.77734375" style="95" customWidth="1"/>
    <col min="3584" max="3584" width="2.109375" style="95" customWidth="1"/>
    <col min="3585" max="3585" width="14.77734375" style="95" customWidth="1"/>
    <col min="3586" max="3586" width="2.109375" style="95" customWidth="1"/>
    <col min="3587" max="3587" width="14.77734375" style="95" customWidth="1"/>
    <col min="3588" max="3589" width="3.77734375" style="95" customWidth="1"/>
    <col min="3590" max="3590" width="12.44140625" style="95" customWidth="1"/>
    <col min="3591" max="3591" width="2.109375" style="95" customWidth="1"/>
    <col min="3592" max="3592" width="12.5546875" style="95" customWidth="1"/>
    <col min="3593" max="3593" width="2.109375" style="95" customWidth="1"/>
    <col min="3594" max="3594" width="12.77734375" style="95" customWidth="1"/>
    <col min="3595" max="3595" width="2.109375" style="95" customWidth="1"/>
    <col min="3596" max="3596" width="12.77734375" style="95" customWidth="1"/>
    <col min="3597" max="3597" width="2" style="95" customWidth="1"/>
    <col min="3598" max="3598" width="11.77734375" style="95" customWidth="1"/>
    <col min="3599" max="3599" width="11.44140625" style="95" customWidth="1"/>
    <col min="3600" max="3600" width="1.77734375" style="95" customWidth="1"/>
    <col min="3601" max="3601" width="11.77734375" style="95" customWidth="1"/>
    <col min="3602" max="3602" width="2.109375" style="95" customWidth="1"/>
    <col min="3603" max="3603" width="11.44140625" style="95" customWidth="1"/>
    <col min="3604" max="3604" width="0.5546875" style="95" customWidth="1"/>
    <col min="3605" max="3605" width="2.109375" style="95" customWidth="1"/>
    <col min="3606" max="3606" width="10.5546875" style="95" customWidth="1"/>
    <col min="3607" max="3607" width="11.109375" style="95" customWidth="1"/>
    <col min="3608" max="3608" width="2.109375" style="95" customWidth="1"/>
    <col min="3609" max="3609" width="11.109375" style="95" customWidth="1"/>
    <col min="3610" max="3610" width="2.109375" style="95" customWidth="1"/>
    <col min="3611" max="3611" width="12.44140625" style="95" customWidth="1"/>
    <col min="3612" max="3830" width="8.77734375" style="95"/>
    <col min="3831" max="3831" width="51" style="95" customWidth="1"/>
    <col min="3832" max="3832" width="2.109375" style="95" customWidth="1"/>
    <col min="3833" max="3833" width="14.109375" style="95" customWidth="1"/>
    <col min="3834" max="3835" width="8.77734375" style="95" customWidth="1"/>
    <col min="3836" max="3836" width="2" style="95" customWidth="1"/>
    <col min="3837" max="3837" width="14.77734375" style="95" customWidth="1"/>
    <col min="3838" max="3838" width="2" style="95" customWidth="1"/>
    <col min="3839" max="3839" width="14.77734375" style="95" customWidth="1"/>
    <col min="3840" max="3840" width="2.109375" style="95" customWidth="1"/>
    <col min="3841" max="3841" width="14.77734375" style="95" customWidth="1"/>
    <col min="3842" max="3842" width="2.109375" style="95" customWidth="1"/>
    <col min="3843" max="3843" width="14.77734375" style="95" customWidth="1"/>
    <col min="3844" max="3845" width="3.77734375" style="95" customWidth="1"/>
    <col min="3846" max="3846" width="12.44140625" style="95" customWidth="1"/>
    <col min="3847" max="3847" width="2.109375" style="95" customWidth="1"/>
    <col min="3848" max="3848" width="12.5546875" style="95" customWidth="1"/>
    <col min="3849" max="3849" width="2.109375" style="95" customWidth="1"/>
    <col min="3850" max="3850" width="12.77734375" style="95" customWidth="1"/>
    <col min="3851" max="3851" width="2.109375" style="95" customWidth="1"/>
    <col min="3852" max="3852" width="12.77734375" style="95" customWidth="1"/>
    <col min="3853" max="3853" width="2" style="95" customWidth="1"/>
    <col min="3854" max="3854" width="11.77734375" style="95" customWidth="1"/>
    <col min="3855" max="3855" width="11.44140625" style="95" customWidth="1"/>
    <col min="3856" max="3856" width="1.77734375" style="95" customWidth="1"/>
    <col min="3857" max="3857" width="11.77734375" style="95" customWidth="1"/>
    <col min="3858" max="3858" width="2.109375" style="95" customWidth="1"/>
    <col min="3859" max="3859" width="11.44140625" style="95" customWidth="1"/>
    <col min="3860" max="3860" width="0.5546875" style="95" customWidth="1"/>
    <col min="3861" max="3861" width="2.109375" style="95" customWidth="1"/>
    <col min="3862" max="3862" width="10.5546875" style="95" customWidth="1"/>
    <col min="3863" max="3863" width="11.109375" style="95" customWidth="1"/>
    <col min="3864" max="3864" width="2.109375" style="95" customWidth="1"/>
    <col min="3865" max="3865" width="11.109375" style="95" customWidth="1"/>
    <col min="3866" max="3866" width="2.109375" style="95" customWidth="1"/>
    <col min="3867" max="3867" width="12.44140625" style="95" customWidth="1"/>
    <col min="3868" max="4086" width="8.77734375" style="95"/>
    <col min="4087" max="4087" width="51" style="95" customWidth="1"/>
    <col min="4088" max="4088" width="2.109375" style="95" customWidth="1"/>
    <col min="4089" max="4089" width="14.109375" style="95" customWidth="1"/>
    <col min="4090" max="4091" width="8.77734375" style="95" customWidth="1"/>
    <col min="4092" max="4092" width="2" style="95" customWidth="1"/>
    <col min="4093" max="4093" width="14.77734375" style="95" customWidth="1"/>
    <col min="4094" max="4094" width="2" style="95" customWidth="1"/>
    <col min="4095" max="4095" width="14.77734375" style="95" customWidth="1"/>
    <col min="4096" max="4096" width="2.109375" style="95" customWidth="1"/>
    <col min="4097" max="4097" width="14.77734375" style="95" customWidth="1"/>
    <col min="4098" max="4098" width="2.109375" style="95" customWidth="1"/>
    <col min="4099" max="4099" width="14.77734375" style="95" customWidth="1"/>
    <col min="4100" max="4101" width="3.77734375" style="95" customWidth="1"/>
    <col min="4102" max="4102" width="12.44140625" style="95" customWidth="1"/>
    <col min="4103" max="4103" width="2.109375" style="95" customWidth="1"/>
    <col min="4104" max="4104" width="12.5546875" style="95" customWidth="1"/>
    <col min="4105" max="4105" width="2.109375" style="95" customWidth="1"/>
    <col min="4106" max="4106" width="12.77734375" style="95" customWidth="1"/>
    <col min="4107" max="4107" width="2.109375" style="95" customWidth="1"/>
    <col min="4108" max="4108" width="12.77734375" style="95" customWidth="1"/>
    <col min="4109" max="4109" width="2" style="95" customWidth="1"/>
    <col min="4110" max="4110" width="11.77734375" style="95" customWidth="1"/>
    <col min="4111" max="4111" width="11.44140625" style="95" customWidth="1"/>
    <col min="4112" max="4112" width="1.77734375" style="95" customWidth="1"/>
    <col min="4113" max="4113" width="11.77734375" style="95" customWidth="1"/>
    <col min="4114" max="4114" width="2.109375" style="95" customWidth="1"/>
    <col min="4115" max="4115" width="11.44140625" style="95" customWidth="1"/>
    <col min="4116" max="4116" width="0.5546875" style="95" customWidth="1"/>
    <col min="4117" max="4117" width="2.109375" style="95" customWidth="1"/>
    <col min="4118" max="4118" width="10.5546875" style="95" customWidth="1"/>
    <col min="4119" max="4119" width="11.109375" style="95" customWidth="1"/>
    <col min="4120" max="4120" width="2.109375" style="95" customWidth="1"/>
    <col min="4121" max="4121" width="11.109375" style="95" customWidth="1"/>
    <col min="4122" max="4122" width="2.109375" style="95" customWidth="1"/>
    <col min="4123" max="4123" width="12.44140625" style="95" customWidth="1"/>
    <col min="4124" max="4342" width="8.77734375" style="95"/>
    <col min="4343" max="4343" width="51" style="95" customWidth="1"/>
    <col min="4344" max="4344" width="2.109375" style="95" customWidth="1"/>
    <col min="4345" max="4345" width="14.109375" style="95" customWidth="1"/>
    <col min="4346" max="4347" width="8.77734375" style="95" customWidth="1"/>
    <col min="4348" max="4348" width="2" style="95" customWidth="1"/>
    <col min="4349" max="4349" width="14.77734375" style="95" customWidth="1"/>
    <col min="4350" max="4350" width="2" style="95" customWidth="1"/>
    <col min="4351" max="4351" width="14.77734375" style="95" customWidth="1"/>
    <col min="4352" max="4352" width="2.109375" style="95" customWidth="1"/>
    <col min="4353" max="4353" width="14.77734375" style="95" customWidth="1"/>
    <col min="4354" max="4354" width="2.109375" style="95" customWidth="1"/>
    <col min="4355" max="4355" width="14.77734375" style="95" customWidth="1"/>
    <col min="4356" max="4357" width="3.77734375" style="95" customWidth="1"/>
    <col min="4358" max="4358" width="12.44140625" style="95" customWidth="1"/>
    <col min="4359" max="4359" width="2.109375" style="95" customWidth="1"/>
    <col min="4360" max="4360" width="12.5546875" style="95" customWidth="1"/>
    <col min="4361" max="4361" width="2.109375" style="95" customWidth="1"/>
    <col min="4362" max="4362" width="12.77734375" style="95" customWidth="1"/>
    <col min="4363" max="4363" width="2.109375" style="95" customWidth="1"/>
    <col min="4364" max="4364" width="12.77734375" style="95" customWidth="1"/>
    <col min="4365" max="4365" width="2" style="95" customWidth="1"/>
    <col min="4366" max="4366" width="11.77734375" style="95" customWidth="1"/>
    <col min="4367" max="4367" width="11.44140625" style="95" customWidth="1"/>
    <col min="4368" max="4368" width="1.77734375" style="95" customWidth="1"/>
    <col min="4369" max="4369" width="11.77734375" style="95" customWidth="1"/>
    <col min="4370" max="4370" width="2.109375" style="95" customWidth="1"/>
    <col min="4371" max="4371" width="11.44140625" style="95" customWidth="1"/>
    <col min="4372" max="4372" width="0.5546875" style="95" customWidth="1"/>
    <col min="4373" max="4373" width="2.109375" style="95" customWidth="1"/>
    <col min="4374" max="4374" width="10.5546875" style="95" customWidth="1"/>
    <col min="4375" max="4375" width="11.109375" style="95" customWidth="1"/>
    <col min="4376" max="4376" width="2.109375" style="95" customWidth="1"/>
    <col min="4377" max="4377" width="11.109375" style="95" customWidth="1"/>
    <col min="4378" max="4378" width="2.109375" style="95" customWidth="1"/>
    <col min="4379" max="4379" width="12.44140625" style="95" customWidth="1"/>
    <col min="4380" max="4598" width="8.77734375" style="95"/>
    <col min="4599" max="4599" width="51" style="95" customWidth="1"/>
    <col min="4600" max="4600" width="2.109375" style="95" customWidth="1"/>
    <col min="4601" max="4601" width="14.109375" style="95" customWidth="1"/>
    <col min="4602" max="4603" width="8.77734375" style="95" customWidth="1"/>
    <col min="4604" max="4604" width="2" style="95" customWidth="1"/>
    <col min="4605" max="4605" width="14.77734375" style="95" customWidth="1"/>
    <col min="4606" max="4606" width="2" style="95" customWidth="1"/>
    <col min="4607" max="4607" width="14.77734375" style="95" customWidth="1"/>
    <col min="4608" max="4608" width="2.109375" style="95" customWidth="1"/>
    <col min="4609" max="4609" width="14.77734375" style="95" customWidth="1"/>
    <col min="4610" max="4610" width="2.109375" style="95" customWidth="1"/>
    <col min="4611" max="4611" width="14.77734375" style="95" customWidth="1"/>
    <col min="4612" max="4613" width="3.77734375" style="95" customWidth="1"/>
    <col min="4614" max="4614" width="12.44140625" style="95" customWidth="1"/>
    <col min="4615" max="4615" width="2.109375" style="95" customWidth="1"/>
    <col min="4616" max="4616" width="12.5546875" style="95" customWidth="1"/>
    <col min="4617" max="4617" width="2.109375" style="95" customWidth="1"/>
    <col min="4618" max="4618" width="12.77734375" style="95" customWidth="1"/>
    <col min="4619" max="4619" width="2.109375" style="95" customWidth="1"/>
    <col min="4620" max="4620" width="12.77734375" style="95" customWidth="1"/>
    <col min="4621" max="4621" width="2" style="95" customWidth="1"/>
    <col min="4622" max="4622" width="11.77734375" style="95" customWidth="1"/>
    <col min="4623" max="4623" width="11.44140625" style="95" customWidth="1"/>
    <col min="4624" max="4624" width="1.77734375" style="95" customWidth="1"/>
    <col min="4625" max="4625" width="11.77734375" style="95" customWidth="1"/>
    <col min="4626" max="4626" width="2.109375" style="95" customWidth="1"/>
    <col min="4627" max="4627" width="11.44140625" style="95" customWidth="1"/>
    <col min="4628" max="4628" width="0.5546875" style="95" customWidth="1"/>
    <col min="4629" max="4629" width="2.109375" style="95" customWidth="1"/>
    <col min="4630" max="4630" width="10.5546875" style="95" customWidth="1"/>
    <col min="4631" max="4631" width="11.109375" style="95" customWidth="1"/>
    <col min="4632" max="4632" width="2.109375" style="95" customWidth="1"/>
    <col min="4633" max="4633" width="11.109375" style="95" customWidth="1"/>
    <col min="4634" max="4634" width="2.109375" style="95" customWidth="1"/>
    <col min="4635" max="4635" width="12.44140625" style="95" customWidth="1"/>
    <col min="4636" max="4854" width="8.77734375" style="95"/>
    <col min="4855" max="4855" width="51" style="95" customWidth="1"/>
    <col min="4856" max="4856" width="2.109375" style="95" customWidth="1"/>
    <col min="4857" max="4857" width="14.109375" style="95" customWidth="1"/>
    <col min="4858" max="4859" width="8.77734375" style="95" customWidth="1"/>
    <col min="4860" max="4860" width="2" style="95" customWidth="1"/>
    <col min="4861" max="4861" width="14.77734375" style="95" customWidth="1"/>
    <col min="4862" max="4862" width="2" style="95" customWidth="1"/>
    <col min="4863" max="4863" width="14.77734375" style="95" customWidth="1"/>
    <col min="4864" max="4864" width="2.109375" style="95" customWidth="1"/>
    <col min="4865" max="4865" width="14.77734375" style="95" customWidth="1"/>
    <col min="4866" max="4866" width="2.109375" style="95" customWidth="1"/>
    <col min="4867" max="4867" width="14.77734375" style="95" customWidth="1"/>
    <col min="4868" max="4869" width="3.77734375" style="95" customWidth="1"/>
    <col min="4870" max="4870" width="12.44140625" style="95" customWidth="1"/>
    <col min="4871" max="4871" width="2.109375" style="95" customWidth="1"/>
    <col min="4872" max="4872" width="12.5546875" style="95" customWidth="1"/>
    <col min="4873" max="4873" width="2.109375" style="95" customWidth="1"/>
    <col min="4874" max="4874" width="12.77734375" style="95" customWidth="1"/>
    <col min="4875" max="4875" width="2.109375" style="95" customWidth="1"/>
    <col min="4876" max="4876" width="12.77734375" style="95" customWidth="1"/>
    <col min="4877" max="4877" width="2" style="95" customWidth="1"/>
    <col min="4878" max="4878" width="11.77734375" style="95" customWidth="1"/>
    <col min="4879" max="4879" width="11.44140625" style="95" customWidth="1"/>
    <col min="4880" max="4880" width="1.77734375" style="95" customWidth="1"/>
    <col min="4881" max="4881" width="11.77734375" style="95" customWidth="1"/>
    <col min="4882" max="4882" width="2.109375" style="95" customWidth="1"/>
    <col min="4883" max="4883" width="11.44140625" style="95" customWidth="1"/>
    <col min="4884" max="4884" width="0.5546875" style="95" customWidth="1"/>
    <col min="4885" max="4885" width="2.109375" style="95" customWidth="1"/>
    <col min="4886" max="4886" width="10.5546875" style="95" customWidth="1"/>
    <col min="4887" max="4887" width="11.109375" style="95" customWidth="1"/>
    <col min="4888" max="4888" width="2.109375" style="95" customWidth="1"/>
    <col min="4889" max="4889" width="11.109375" style="95" customWidth="1"/>
    <col min="4890" max="4890" width="2.109375" style="95" customWidth="1"/>
    <col min="4891" max="4891" width="12.44140625" style="95" customWidth="1"/>
    <col min="4892" max="5110" width="8.77734375" style="95"/>
    <col min="5111" max="5111" width="51" style="95" customWidth="1"/>
    <col min="5112" max="5112" width="2.109375" style="95" customWidth="1"/>
    <col min="5113" max="5113" width="14.109375" style="95" customWidth="1"/>
    <col min="5114" max="5115" width="8.77734375" style="95" customWidth="1"/>
    <col min="5116" max="5116" width="2" style="95" customWidth="1"/>
    <col min="5117" max="5117" width="14.77734375" style="95" customWidth="1"/>
    <col min="5118" max="5118" width="2" style="95" customWidth="1"/>
    <col min="5119" max="5119" width="14.77734375" style="95" customWidth="1"/>
    <col min="5120" max="5120" width="2.109375" style="95" customWidth="1"/>
    <col min="5121" max="5121" width="14.77734375" style="95" customWidth="1"/>
    <col min="5122" max="5122" width="2.109375" style="95" customWidth="1"/>
    <col min="5123" max="5123" width="14.77734375" style="95" customWidth="1"/>
    <col min="5124" max="5125" width="3.77734375" style="95" customWidth="1"/>
    <col min="5126" max="5126" width="12.44140625" style="95" customWidth="1"/>
    <col min="5127" max="5127" width="2.109375" style="95" customWidth="1"/>
    <col min="5128" max="5128" width="12.5546875" style="95" customWidth="1"/>
    <col min="5129" max="5129" width="2.109375" style="95" customWidth="1"/>
    <col min="5130" max="5130" width="12.77734375" style="95" customWidth="1"/>
    <col min="5131" max="5131" width="2.109375" style="95" customWidth="1"/>
    <col min="5132" max="5132" width="12.77734375" style="95" customWidth="1"/>
    <col min="5133" max="5133" width="2" style="95" customWidth="1"/>
    <col min="5134" max="5134" width="11.77734375" style="95" customWidth="1"/>
    <col min="5135" max="5135" width="11.44140625" style="95" customWidth="1"/>
    <col min="5136" max="5136" width="1.77734375" style="95" customWidth="1"/>
    <col min="5137" max="5137" width="11.77734375" style="95" customWidth="1"/>
    <col min="5138" max="5138" width="2.109375" style="95" customWidth="1"/>
    <col min="5139" max="5139" width="11.44140625" style="95" customWidth="1"/>
    <col min="5140" max="5140" width="0.5546875" style="95" customWidth="1"/>
    <col min="5141" max="5141" width="2.109375" style="95" customWidth="1"/>
    <col min="5142" max="5142" width="10.5546875" style="95" customWidth="1"/>
    <col min="5143" max="5143" width="11.109375" style="95" customWidth="1"/>
    <col min="5144" max="5144" width="2.109375" style="95" customWidth="1"/>
    <col min="5145" max="5145" width="11.109375" style="95" customWidth="1"/>
    <col min="5146" max="5146" width="2.109375" style="95" customWidth="1"/>
    <col min="5147" max="5147" width="12.44140625" style="95" customWidth="1"/>
    <col min="5148" max="5366" width="8.77734375" style="95"/>
    <col min="5367" max="5367" width="51" style="95" customWidth="1"/>
    <col min="5368" max="5368" width="2.109375" style="95" customWidth="1"/>
    <col min="5369" max="5369" width="14.109375" style="95" customWidth="1"/>
    <col min="5370" max="5371" width="8.77734375" style="95" customWidth="1"/>
    <col min="5372" max="5372" width="2" style="95" customWidth="1"/>
    <col min="5373" max="5373" width="14.77734375" style="95" customWidth="1"/>
    <col min="5374" max="5374" width="2" style="95" customWidth="1"/>
    <col min="5375" max="5375" width="14.77734375" style="95" customWidth="1"/>
    <col min="5376" max="5376" width="2.109375" style="95" customWidth="1"/>
    <col min="5377" max="5377" width="14.77734375" style="95" customWidth="1"/>
    <col min="5378" max="5378" width="2.109375" style="95" customWidth="1"/>
    <col min="5379" max="5379" width="14.77734375" style="95" customWidth="1"/>
    <col min="5380" max="5381" width="3.77734375" style="95" customWidth="1"/>
    <col min="5382" max="5382" width="12.44140625" style="95" customWidth="1"/>
    <col min="5383" max="5383" width="2.109375" style="95" customWidth="1"/>
    <col min="5384" max="5384" width="12.5546875" style="95" customWidth="1"/>
    <col min="5385" max="5385" width="2.109375" style="95" customWidth="1"/>
    <col min="5386" max="5386" width="12.77734375" style="95" customWidth="1"/>
    <col min="5387" max="5387" width="2.109375" style="95" customWidth="1"/>
    <col min="5388" max="5388" width="12.77734375" style="95" customWidth="1"/>
    <col min="5389" max="5389" width="2" style="95" customWidth="1"/>
    <col min="5390" max="5390" width="11.77734375" style="95" customWidth="1"/>
    <col min="5391" max="5391" width="11.44140625" style="95" customWidth="1"/>
    <col min="5392" max="5392" width="1.77734375" style="95" customWidth="1"/>
    <col min="5393" max="5393" width="11.77734375" style="95" customWidth="1"/>
    <col min="5394" max="5394" width="2.109375" style="95" customWidth="1"/>
    <col min="5395" max="5395" width="11.44140625" style="95" customWidth="1"/>
    <col min="5396" max="5396" width="0.5546875" style="95" customWidth="1"/>
    <col min="5397" max="5397" width="2.109375" style="95" customWidth="1"/>
    <col min="5398" max="5398" width="10.5546875" style="95" customWidth="1"/>
    <col min="5399" max="5399" width="11.109375" style="95" customWidth="1"/>
    <col min="5400" max="5400" width="2.109375" style="95" customWidth="1"/>
    <col min="5401" max="5401" width="11.109375" style="95" customWidth="1"/>
    <col min="5402" max="5402" width="2.109375" style="95" customWidth="1"/>
    <col min="5403" max="5403" width="12.44140625" style="95" customWidth="1"/>
    <col min="5404" max="5622" width="8.77734375" style="95"/>
    <col min="5623" max="5623" width="51" style="95" customWidth="1"/>
    <col min="5624" max="5624" width="2.109375" style="95" customWidth="1"/>
    <col min="5625" max="5625" width="14.109375" style="95" customWidth="1"/>
    <col min="5626" max="5627" width="8.77734375" style="95" customWidth="1"/>
    <col min="5628" max="5628" width="2" style="95" customWidth="1"/>
    <col min="5629" max="5629" width="14.77734375" style="95" customWidth="1"/>
    <col min="5630" max="5630" width="2" style="95" customWidth="1"/>
    <col min="5631" max="5631" width="14.77734375" style="95" customWidth="1"/>
    <col min="5632" max="5632" width="2.109375" style="95" customWidth="1"/>
    <col min="5633" max="5633" width="14.77734375" style="95" customWidth="1"/>
    <col min="5634" max="5634" width="2.109375" style="95" customWidth="1"/>
    <col min="5635" max="5635" width="14.77734375" style="95" customWidth="1"/>
    <col min="5636" max="5637" width="3.77734375" style="95" customWidth="1"/>
    <col min="5638" max="5638" width="12.44140625" style="95" customWidth="1"/>
    <col min="5639" max="5639" width="2.109375" style="95" customWidth="1"/>
    <col min="5640" max="5640" width="12.5546875" style="95" customWidth="1"/>
    <col min="5641" max="5641" width="2.109375" style="95" customWidth="1"/>
    <col min="5642" max="5642" width="12.77734375" style="95" customWidth="1"/>
    <col min="5643" max="5643" width="2.109375" style="95" customWidth="1"/>
    <col min="5644" max="5644" width="12.77734375" style="95" customWidth="1"/>
    <col min="5645" max="5645" width="2" style="95" customWidth="1"/>
    <col min="5646" max="5646" width="11.77734375" style="95" customWidth="1"/>
    <col min="5647" max="5647" width="11.44140625" style="95" customWidth="1"/>
    <col min="5648" max="5648" width="1.77734375" style="95" customWidth="1"/>
    <col min="5649" max="5649" width="11.77734375" style="95" customWidth="1"/>
    <col min="5650" max="5650" width="2.109375" style="95" customWidth="1"/>
    <col min="5651" max="5651" width="11.44140625" style="95" customWidth="1"/>
    <col min="5652" max="5652" width="0.5546875" style="95" customWidth="1"/>
    <col min="5653" max="5653" width="2.109375" style="95" customWidth="1"/>
    <col min="5654" max="5654" width="10.5546875" style="95" customWidth="1"/>
    <col min="5655" max="5655" width="11.109375" style="95" customWidth="1"/>
    <col min="5656" max="5656" width="2.109375" style="95" customWidth="1"/>
    <col min="5657" max="5657" width="11.109375" style="95" customWidth="1"/>
    <col min="5658" max="5658" width="2.109375" style="95" customWidth="1"/>
    <col min="5659" max="5659" width="12.44140625" style="95" customWidth="1"/>
    <col min="5660" max="5878" width="8.77734375" style="95"/>
    <col min="5879" max="5879" width="51" style="95" customWidth="1"/>
    <col min="5880" max="5880" width="2.109375" style="95" customWidth="1"/>
    <col min="5881" max="5881" width="14.109375" style="95" customWidth="1"/>
    <col min="5882" max="5883" width="8.77734375" style="95" customWidth="1"/>
    <col min="5884" max="5884" width="2" style="95" customWidth="1"/>
    <col min="5885" max="5885" width="14.77734375" style="95" customWidth="1"/>
    <col min="5886" max="5886" width="2" style="95" customWidth="1"/>
    <col min="5887" max="5887" width="14.77734375" style="95" customWidth="1"/>
    <col min="5888" max="5888" width="2.109375" style="95" customWidth="1"/>
    <col min="5889" max="5889" width="14.77734375" style="95" customWidth="1"/>
    <col min="5890" max="5890" width="2.109375" style="95" customWidth="1"/>
    <col min="5891" max="5891" width="14.77734375" style="95" customWidth="1"/>
    <col min="5892" max="5893" width="3.77734375" style="95" customWidth="1"/>
    <col min="5894" max="5894" width="12.44140625" style="95" customWidth="1"/>
    <col min="5895" max="5895" width="2.109375" style="95" customWidth="1"/>
    <col min="5896" max="5896" width="12.5546875" style="95" customWidth="1"/>
    <col min="5897" max="5897" width="2.109375" style="95" customWidth="1"/>
    <col min="5898" max="5898" width="12.77734375" style="95" customWidth="1"/>
    <col min="5899" max="5899" width="2.109375" style="95" customWidth="1"/>
    <col min="5900" max="5900" width="12.77734375" style="95" customWidth="1"/>
    <col min="5901" max="5901" width="2" style="95" customWidth="1"/>
    <col min="5902" max="5902" width="11.77734375" style="95" customWidth="1"/>
    <col min="5903" max="5903" width="11.44140625" style="95" customWidth="1"/>
    <col min="5904" max="5904" width="1.77734375" style="95" customWidth="1"/>
    <col min="5905" max="5905" width="11.77734375" style="95" customWidth="1"/>
    <col min="5906" max="5906" width="2.109375" style="95" customWidth="1"/>
    <col min="5907" max="5907" width="11.44140625" style="95" customWidth="1"/>
    <col min="5908" max="5908" width="0.5546875" style="95" customWidth="1"/>
    <col min="5909" max="5909" width="2.109375" style="95" customWidth="1"/>
    <col min="5910" max="5910" width="10.5546875" style="95" customWidth="1"/>
    <col min="5911" max="5911" width="11.109375" style="95" customWidth="1"/>
    <col min="5912" max="5912" width="2.109375" style="95" customWidth="1"/>
    <col min="5913" max="5913" width="11.109375" style="95" customWidth="1"/>
    <col min="5914" max="5914" width="2.109375" style="95" customWidth="1"/>
    <col min="5915" max="5915" width="12.44140625" style="95" customWidth="1"/>
    <col min="5916" max="6134" width="8.77734375" style="95"/>
    <col min="6135" max="6135" width="51" style="95" customWidth="1"/>
    <col min="6136" max="6136" width="2.109375" style="95" customWidth="1"/>
    <col min="6137" max="6137" width="14.109375" style="95" customWidth="1"/>
    <col min="6138" max="6139" width="8.77734375" style="95" customWidth="1"/>
    <col min="6140" max="6140" width="2" style="95" customWidth="1"/>
    <col min="6141" max="6141" width="14.77734375" style="95" customWidth="1"/>
    <col min="6142" max="6142" width="2" style="95" customWidth="1"/>
    <col min="6143" max="6143" width="14.77734375" style="95" customWidth="1"/>
    <col min="6144" max="6144" width="2.109375" style="95" customWidth="1"/>
    <col min="6145" max="6145" width="14.77734375" style="95" customWidth="1"/>
    <col min="6146" max="6146" width="2.109375" style="95" customWidth="1"/>
    <col min="6147" max="6147" width="14.77734375" style="95" customWidth="1"/>
    <col min="6148" max="6149" width="3.77734375" style="95" customWidth="1"/>
    <col min="6150" max="6150" width="12.44140625" style="95" customWidth="1"/>
    <col min="6151" max="6151" width="2.109375" style="95" customWidth="1"/>
    <col min="6152" max="6152" width="12.5546875" style="95" customWidth="1"/>
    <col min="6153" max="6153" width="2.109375" style="95" customWidth="1"/>
    <col min="6154" max="6154" width="12.77734375" style="95" customWidth="1"/>
    <col min="6155" max="6155" width="2.109375" style="95" customWidth="1"/>
    <col min="6156" max="6156" width="12.77734375" style="95" customWidth="1"/>
    <col min="6157" max="6157" width="2" style="95" customWidth="1"/>
    <col min="6158" max="6158" width="11.77734375" style="95" customWidth="1"/>
    <col min="6159" max="6159" width="11.44140625" style="95" customWidth="1"/>
    <col min="6160" max="6160" width="1.77734375" style="95" customWidth="1"/>
    <col min="6161" max="6161" width="11.77734375" style="95" customWidth="1"/>
    <col min="6162" max="6162" width="2.109375" style="95" customWidth="1"/>
    <col min="6163" max="6163" width="11.44140625" style="95" customWidth="1"/>
    <col min="6164" max="6164" width="0.5546875" style="95" customWidth="1"/>
    <col min="6165" max="6165" width="2.109375" style="95" customWidth="1"/>
    <col min="6166" max="6166" width="10.5546875" style="95" customWidth="1"/>
    <col min="6167" max="6167" width="11.109375" style="95" customWidth="1"/>
    <col min="6168" max="6168" width="2.109375" style="95" customWidth="1"/>
    <col min="6169" max="6169" width="11.109375" style="95" customWidth="1"/>
    <col min="6170" max="6170" width="2.109375" style="95" customWidth="1"/>
    <col min="6171" max="6171" width="12.44140625" style="95" customWidth="1"/>
    <col min="6172" max="6390" width="8.77734375" style="95"/>
    <col min="6391" max="6391" width="51" style="95" customWidth="1"/>
    <col min="6392" max="6392" width="2.109375" style="95" customWidth="1"/>
    <col min="6393" max="6393" width="14.109375" style="95" customWidth="1"/>
    <col min="6394" max="6395" width="8.77734375" style="95" customWidth="1"/>
    <col min="6396" max="6396" width="2" style="95" customWidth="1"/>
    <col min="6397" max="6397" width="14.77734375" style="95" customWidth="1"/>
    <col min="6398" max="6398" width="2" style="95" customWidth="1"/>
    <col min="6399" max="6399" width="14.77734375" style="95" customWidth="1"/>
    <col min="6400" max="6400" width="2.109375" style="95" customWidth="1"/>
    <col min="6401" max="6401" width="14.77734375" style="95" customWidth="1"/>
    <col min="6402" max="6402" width="2.109375" style="95" customWidth="1"/>
    <col min="6403" max="6403" width="14.77734375" style="95" customWidth="1"/>
    <col min="6404" max="6405" width="3.77734375" style="95" customWidth="1"/>
    <col min="6406" max="6406" width="12.44140625" style="95" customWidth="1"/>
    <col min="6407" max="6407" width="2.109375" style="95" customWidth="1"/>
    <col min="6408" max="6408" width="12.5546875" style="95" customWidth="1"/>
    <col min="6409" max="6409" width="2.109375" style="95" customWidth="1"/>
    <col min="6410" max="6410" width="12.77734375" style="95" customWidth="1"/>
    <col min="6411" max="6411" width="2.109375" style="95" customWidth="1"/>
    <col min="6412" max="6412" width="12.77734375" style="95" customWidth="1"/>
    <col min="6413" max="6413" width="2" style="95" customWidth="1"/>
    <col min="6414" max="6414" width="11.77734375" style="95" customWidth="1"/>
    <col min="6415" max="6415" width="11.44140625" style="95" customWidth="1"/>
    <col min="6416" max="6416" width="1.77734375" style="95" customWidth="1"/>
    <col min="6417" max="6417" width="11.77734375" style="95" customWidth="1"/>
    <col min="6418" max="6418" width="2.109375" style="95" customWidth="1"/>
    <col min="6419" max="6419" width="11.44140625" style="95" customWidth="1"/>
    <col min="6420" max="6420" width="0.5546875" style="95" customWidth="1"/>
    <col min="6421" max="6421" width="2.109375" style="95" customWidth="1"/>
    <col min="6422" max="6422" width="10.5546875" style="95" customWidth="1"/>
    <col min="6423" max="6423" width="11.109375" style="95" customWidth="1"/>
    <col min="6424" max="6424" width="2.109375" style="95" customWidth="1"/>
    <col min="6425" max="6425" width="11.109375" style="95" customWidth="1"/>
    <col min="6426" max="6426" width="2.109375" style="95" customWidth="1"/>
    <col min="6427" max="6427" width="12.44140625" style="95" customWidth="1"/>
    <col min="6428" max="6646" width="8.77734375" style="95"/>
    <col min="6647" max="6647" width="51" style="95" customWidth="1"/>
    <col min="6648" max="6648" width="2.109375" style="95" customWidth="1"/>
    <col min="6649" max="6649" width="14.109375" style="95" customWidth="1"/>
    <col min="6650" max="6651" width="8.77734375" style="95" customWidth="1"/>
    <col min="6652" max="6652" width="2" style="95" customWidth="1"/>
    <col min="6653" max="6653" width="14.77734375" style="95" customWidth="1"/>
    <col min="6654" max="6654" width="2" style="95" customWidth="1"/>
    <col min="6655" max="6655" width="14.77734375" style="95" customWidth="1"/>
    <col min="6656" max="6656" width="2.109375" style="95" customWidth="1"/>
    <col min="6657" max="6657" width="14.77734375" style="95" customWidth="1"/>
    <col min="6658" max="6658" width="2.109375" style="95" customWidth="1"/>
    <col min="6659" max="6659" width="14.77734375" style="95" customWidth="1"/>
    <col min="6660" max="6661" width="3.77734375" style="95" customWidth="1"/>
    <col min="6662" max="6662" width="12.44140625" style="95" customWidth="1"/>
    <col min="6663" max="6663" width="2.109375" style="95" customWidth="1"/>
    <col min="6664" max="6664" width="12.5546875" style="95" customWidth="1"/>
    <col min="6665" max="6665" width="2.109375" style="95" customWidth="1"/>
    <col min="6666" max="6666" width="12.77734375" style="95" customWidth="1"/>
    <col min="6667" max="6667" width="2.109375" style="95" customWidth="1"/>
    <col min="6668" max="6668" width="12.77734375" style="95" customWidth="1"/>
    <col min="6669" max="6669" width="2" style="95" customWidth="1"/>
    <col min="6670" max="6670" width="11.77734375" style="95" customWidth="1"/>
    <col min="6671" max="6671" width="11.44140625" style="95" customWidth="1"/>
    <col min="6672" max="6672" width="1.77734375" style="95" customWidth="1"/>
    <col min="6673" max="6673" width="11.77734375" style="95" customWidth="1"/>
    <col min="6674" max="6674" width="2.109375" style="95" customWidth="1"/>
    <col min="6675" max="6675" width="11.44140625" style="95" customWidth="1"/>
    <col min="6676" max="6676" width="0.5546875" style="95" customWidth="1"/>
    <col min="6677" max="6677" width="2.109375" style="95" customWidth="1"/>
    <col min="6678" max="6678" width="10.5546875" style="95" customWidth="1"/>
    <col min="6679" max="6679" width="11.109375" style="95" customWidth="1"/>
    <col min="6680" max="6680" width="2.109375" style="95" customWidth="1"/>
    <col min="6681" max="6681" width="11.109375" style="95" customWidth="1"/>
    <col min="6682" max="6682" width="2.109375" style="95" customWidth="1"/>
    <col min="6683" max="6683" width="12.44140625" style="95" customWidth="1"/>
    <col min="6684" max="6902" width="8.77734375" style="95"/>
    <col min="6903" max="6903" width="51" style="95" customWidth="1"/>
    <col min="6904" max="6904" width="2.109375" style="95" customWidth="1"/>
    <col min="6905" max="6905" width="14.109375" style="95" customWidth="1"/>
    <col min="6906" max="6907" width="8.77734375" style="95" customWidth="1"/>
    <col min="6908" max="6908" width="2" style="95" customWidth="1"/>
    <col min="6909" max="6909" width="14.77734375" style="95" customWidth="1"/>
    <col min="6910" max="6910" width="2" style="95" customWidth="1"/>
    <col min="6911" max="6911" width="14.77734375" style="95" customWidth="1"/>
    <col min="6912" max="6912" width="2.109375" style="95" customWidth="1"/>
    <col min="6913" max="6913" width="14.77734375" style="95" customWidth="1"/>
    <col min="6914" max="6914" width="2.109375" style="95" customWidth="1"/>
    <col min="6915" max="6915" width="14.77734375" style="95" customWidth="1"/>
    <col min="6916" max="6917" width="3.77734375" style="95" customWidth="1"/>
    <col min="6918" max="6918" width="12.44140625" style="95" customWidth="1"/>
    <col min="6919" max="6919" width="2.109375" style="95" customWidth="1"/>
    <col min="6920" max="6920" width="12.5546875" style="95" customWidth="1"/>
    <col min="6921" max="6921" width="2.109375" style="95" customWidth="1"/>
    <col min="6922" max="6922" width="12.77734375" style="95" customWidth="1"/>
    <col min="6923" max="6923" width="2.109375" style="95" customWidth="1"/>
    <col min="6924" max="6924" width="12.77734375" style="95" customWidth="1"/>
    <col min="6925" max="6925" width="2" style="95" customWidth="1"/>
    <col min="6926" max="6926" width="11.77734375" style="95" customWidth="1"/>
    <col min="6927" max="6927" width="11.44140625" style="95" customWidth="1"/>
    <col min="6928" max="6928" width="1.77734375" style="95" customWidth="1"/>
    <col min="6929" max="6929" width="11.77734375" style="95" customWidth="1"/>
    <col min="6930" max="6930" width="2.109375" style="95" customWidth="1"/>
    <col min="6931" max="6931" width="11.44140625" style="95" customWidth="1"/>
    <col min="6932" max="6932" width="0.5546875" style="95" customWidth="1"/>
    <col min="6933" max="6933" width="2.109375" style="95" customWidth="1"/>
    <col min="6934" max="6934" width="10.5546875" style="95" customWidth="1"/>
    <col min="6935" max="6935" width="11.109375" style="95" customWidth="1"/>
    <col min="6936" max="6936" width="2.109375" style="95" customWidth="1"/>
    <col min="6937" max="6937" width="11.109375" style="95" customWidth="1"/>
    <col min="6938" max="6938" width="2.109375" style="95" customWidth="1"/>
    <col min="6939" max="6939" width="12.44140625" style="95" customWidth="1"/>
    <col min="6940" max="7158" width="8.77734375" style="95"/>
    <col min="7159" max="7159" width="51" style="95" customWidth="1"/>
    <col min="7160" max="7160" width="2.109375" style="95" customWidth="1"/>
    <col min="7161" max="7161" width="14.109375" style="95" customWidth="1"/>
    <col min="7162" max="7163" width="8.77734375" style="95" customWidth="1"/>
    <col min="7164" max="7164" width="2" style="95" customWidth="1"/>
    <col min="7165" max="7165" width="14.77734375" style="95" customWidth="1"/>
    <col min="7166" max="7166" width="2" style="95" customWidth="1"/>
    <col min="7167" max="7167" width="14.77734375" style="95" customWidth="1"/>
    <col min="7168" max="7168" width="2.109375" style="95" customWidth="1"/>
    <col min="7169" max="7169" width="14.77734375" style="95" customWidth="1"/>
    <col min="7170" max="7170" width="2.109375" style="95" customWidth="1"/>
    <col min="7171" max="7171" width="14.77734375" style="95" customWidth="1"/>
    <col min="7172" max="7173" width="3.77734375" style="95" customWidth="1"/>
    <col min="7174" max="7174" width="12.44140625" style="95" customWidth="1"/>
    <col min="7175" max="7175" width="2.109375" style="95" customWidth="1"/>
    <col min="7176" max="7176" width="12.5546875" style="95" customWidth="1"/>
    <col min="7177" max="7177" width="2.109375" style="95" customWidth="1"/>
    <col min="7178" max="7178" width="12.77734375" style="95" customWidth="1"/>
    <col min="7179" max="7179" width="2.109375" style="95" customWidth="1"/>
    <col min="7180" max="7180" width="12.77734375" style="95" customWidth="1"/>
    <col min="7181" max="7181" width="2" style="95" customWidth="1"/>
    <col min="7182" max="7182" width="11.77734375" style="95" customWidth="1"/>
    <col min="7183" max="7183" width="11.44140625" style="95" customWidth="1"/>
    <col min="7184" max="7184" width="1.77734375" style="95" customWidth="1"/>
    <col min="7185" max="7185" width="11.77734375" style="95" customWidth="1"/>
    <col min="7186" max="7186" width="2.109375" style="95" customWidth="1"/>
    <col min="7187" max="7187" width="11.44140625" style="95" customWidth="1"/>
    <col min="7188" max="7188" width="0.5546875" style="95" customWidth="1"/>
    <col min="7189" max="7189" width="2.109375" style="95" customWidth="1"/>
    <col min="7190" max="7190" width="10.5546875" style="95" customWidth="1"/>
    <col min="7191" max="7191" width="11.109375" style="95" customWidth="1"/>
    <col min="7192" max="7192" width="2.109375" style="95" customWidth="1"/>
    <col min="7193" max="7193" width="11.109375" style="95" customWidth="1"/>
    <col min="7194" max="7194" width="2.109375" style="95" customWidth="1"/>
    <col min="7195" max="7195" width="12.44140625" style="95" customWidth="1"/>
    <col min="7196" max="7414" width="8.77734375" style="95"/>
    <col min="7415" max="7415" width="51" style="95" customWidth="1"/>
    <col min="7416" max="7416" width="2.109375" style="95" customWidth="1"/>
    <col min="7417" max="7417" width="14.109375" style="95" customWidth="1"/>
    <col min="7418" max="7419" width="8.77734375" style="95" customWidth="1"/>
    <col min="7420" max="7420" width="2" style="95" customWidth="1"/>
    <col min="7421" max="7421" width="14.77734375" style="95" customWidth="1"/>
    <col min="7422" max="7422" width="2" style="95" customWidth="1"/>
    <col min="7423" max="7423" width="14.77734375" style="95" customWidth="1"/>
    <col min="7424" max="7424" width="2.109375" style="95" customWidth="1"/>
    <col min="7425" max="7425" width="14.77734375" style="95" customWidth="1"/>
    <col min="7426" max="7426" width="2.109375" style="95" customWidth="1"/>
    <col min="7427" max="7427" width="14.77734375" style="95" customWidth="1"/>
    <col min="7428" max="7429" width="3.77734375" style="95" customWidth="1"/>
    <col min="7430" max="7430" width="12.44140625" style="95" customWidth="1"/>
    <col min="7431" max="7431" width="2.109375" style="95" customWidth="1"/>
    <col min="7432" max="7432" width="12.5546875" style="95" customWidth="1"/>
    <col min="7433" max="7433" width="2.109375" style="95" customWidth="1"/>
    <col min="7434" max="7434" width="12.77734375" style="95" customWidth="1"/>
    <col min="7435" max="7435" width="2.109375" style="95" customWidth="1"/>
    <col min="7436" max="7436" width="12.77734375" style="95" customWidth="1"/>
    <col min="7437" max="7437" width="2" style="95" customWidth="1"/>
    <col min="7438" max="7438" width="11.77734375" style="95" customWidth="1"/>
    <col min="7439" max="7439" width="11.44140625" style="95" customWidth="1"/>
    <col min="7440" max="7440" width="1.77734375" style="95" customWidth="1"/>
    <col min="7441" max="7441" width="11.77734375" style="95" customWidth="1"/>
    <col min="7442" max="7442" width="2.109375" style="95" customWidth="1"/>
    <col min="7443" max="7443" width="11.44140625" style="95" customWidth="1"/>
    <col min="7444" max="7444" width="0.5546875" style="95" customWidth="1"/>
    <col min="7445" max="7445" width="2.109375" style="95" customWidth="1"/>
    <col min="7446" max="7446" width="10.5546875" style="95" customWidth="1"/>
    <col min="7447" max="7447" width="11.109375" style="95" customWidth="1"/>
    <col min="7448" max="7448" width="2.109375" style="95" customWidth="1"/>
    <col min="7449" max="7449" width="11.109375" style="95" customWidth="1"/>
    <col min="7450" max="7450" width="2.109375" style="95" customWidth="1"/>
    <col min="7451" max="7451" width="12.44140625" style="95" customWidth="1"/>
    <col min="7452" max="7670" width="8.77734375" style="95"/>
    <col min="7671" max="7671" width="51" style="95" customWidth="1"/>
    <col min="7672" max="7672" width="2.109375" style="95" customWidth="1"/>
    <col min="7673" max="7673" width="14.109375" style="95" customWidth="1"/>
    <col min="7674" max="7675" width="8.77734375" style="95" customWidth="1"/>
    <col min="7676" max="7676" width="2" style="95" customWidth="1"/>
    <col min="7677" max="7677" width="14.77734375" style="95" customWidth="1"/>
    <col min="7678" max="7678" width="2" style="95" customWidth="1"/>
    <col min="7679" max="7679" width="14.77734375" style="95" customWidth="1"/>
    <col min="7680" max="7680" width="2.109375" style="95" customWidth="1"/>
    <col min="7681" max="7681" width="14.77734375" style="95" customWidth="1"/>
    <col min="7682" max="7682" width="2.109375" style="95" customWidth="1"/>
    <col min="7683" max="7683" width="14.77734375" style="95" customWidth="1"/>
    <col min="7684" max="7685" width="3.77734375" style="95" customWidth="1"/>
    <col min="7686" max="7686" width="12.44140625" style="95" customWidth="1"/>
    <col min="7687" max="7687" width="2.109375" style="95" customWidth="1"/>
    <col min="7688" max="7688" width="12.5546875" style="95" customWidth="1"/>
    <col min="7689" max="7689" width="2.109375" style="95" customWidth="1"/>
    <col min="7690" max="7690" width="12.77734375" style="95" customWidth="1"/>
    <col min="7691" max="7691" width="2.109375" style="95" customWidth="1"/>
    <col min="7692" max="7692" width="12.77734375" style="95" customWidth="1"/>
    <col min="7693" max="7693" width="2" style="95" customWidth="1"/>
    <col min="7694" max="7694" width="11.77734375" style="95" customWidth="1"/>
    <col min="7695" max="7695" width="11.44140625" style="95" customWidth="1"/>
    <col min="7696" max="7696" width="1.77734375" style="95" customWidth="1"/>
    <col min="7697" max="7697" width="11.77734375" style="95" customWidth="1"/>
    <col min="7698" max="7698" width="2.109375" style="95" customWidth="1"/>
    <col min="7699" max="7699" width="11.44140625" style="95" customWidth="1"/>
    <col min="7700" max="7700" width="0.5546875" style="95" customWidth="1"/>
    <col min="7701" max="7701" width="2.109375" style="95" customWidth="1"/>
    <col min="7702" max="7702" width="10.5546875" style="95" customWidth="1"/>
    <col min="7703" max="7703" width="11.109375" style="95" customWidth="1"/>
    <col min="7704" max="7704" width="2.109375" style="95" customWidth="1"/>
    <col min="7705" max="7705" width="11.109375" style="95" customWidth="1"/>
    <col min="7706" max="7706" width="2.109375" style="95" customWidth="1"/>
    <col min="7707" max="7707" width="12.44140625" style="95" customWidth="1"/>
    <col min="7708" max="7926" width="8.77734375" style="95"/>
    <col min="7927" max="7927" width="51" style="95" customWidth="1"/>
    <col min="7928" max="7928" width="2.109375" style="95" customWidth="1"/>
    <col min="7929" max="7929" width="14.109375" style="95" customWidth="1"/>
    <col min="7930" max="7931" width="8.77734375" style="95" customWidth="1"/>
    <col min="7932" max="7932" width="2" style="95" customWidth="1"/>
    <col min="7933" max="7933" width="14.77734375" style="95" customWidth="1"/>
    <col min="7934" max="7934" width="2" style="95" customWidth="1"/>
    <col min="7935" max="7935" width="14.77734375" style="95" customWidth="1"/>
    <col min="7936" max="7936" width="2.109375" style="95" customWidth="1"/>
    <col min="7937" max="7937" width="14.77734375" style="95" customWidth="1"/>
    <col min="7938" max="7938" width="2.109375" style="95" customWidth="1"/>
    <col min="7939" max="7939" width="14.77734375" style="95" customWidth="1"/>
    <col min="7940" max="7941" width="3.77734375" style="95" customWidth="1"/>
    <col min="7942" max="7942" width="12.44140625" style="95" customWidth="1"/>
    <col min="7943" max="7943" width="2.109375" style="95" customWidth="1"/>
    <col min="7944" max="7944" width="12.5546875" style="95" customWidth="1"/>
    <col min="7945" max="7945" width="2.109375" style="95" customWidth="1"/>
    <col min="7946" max="7946" width="12.77734375" style="95" customWidth="1"/>
    <col min="7947" max="7947" width="2.109375" style="95" customWidth="1"/>
    <col min="7948" max="7948" width="12.77734375" style="95" customWidth="1"/>
    <col min="7949" max="7949" width="2" style="95" customWidth="1"/>
    <col min="7950" max="7950" width="11.77734375" style="95" customWidth="1"/>
    <col min="7951" max="7951" width="11.44140625" style="95" customWidth="1"/>
    <col min="7952" max="7952" width="1.77734375" style="95" customWidth="1"/>
    <col min="7953" max="7953" width="11.77734375" style="95" customWidth="1"/>
    <col min="7954" max="7954" width="2.109375" style="95" customWidth="1"/>
    <col min="7955" max="7955" width="11.44140625" style="95" customWidth="1"/>
    <col min="7956" max="7956" width="0.5546875" style="95" customWidth="1"/>
    <col min="7957" max="7957" width="2.109375" style="95" customWidth="1"/>
    <col min="7958" max="7958" width="10.5546875" style="95" customWidth="1"/>
    <col min="7959" max="7959" width="11.109375" style="95" customWidth="1"/>
    <col min="7960" max="7960" width="2.109375" style="95" customWidth="1"/>
    <col min="7961" max="7961" width="11.109375" style="95" customWidth="1"/>
    <col min="7962" max="7962" width="2.109375" style="95" customWidth="1"/>
    <col min="7963" max="7963" width="12.44140625" style="95" customWidth="1"/>
    <col min="7964" max="8182" width="8.77734375" style="95"/>
    <col min="8183" max="8183" width="51" style="95" customWidth="1"/>
    <col min="8184" max="8184" width="2.109375" style="95" customWidth="1"/>
    <col min="8185" max="8185" width="14.109375" style="95" customWidth="1"/>
    <col min="8186" max="8187" width="8.77734375" style="95" customWidth="1"/>
    <col min="8188" max="8188" width="2" style="95" customWidth="1"/>
    <col min="8189" max="8189" width="14.77734375" style="95" customWidth="1"/>
    <col min="8190" max="8190" width="2" style="95" customWidth="1"/>
    <col min="8191" max="8191" width="14.77734375" style="95" customWidth="1"/>
    <col min="8192" max="8192" width="2.109375" style="95" customWidth="1"/>
    <col min="8193" max="8193" width="14.77734375" style="95" customWidth="1"/>
    <col min="8194" max="8194" width="2.109375" style="95" customWidth="1"/>
    <col min="8195" max="8195" width="14.77734375" style="95" customWidth="1"/>
    <col min="8196" max="8197" width="3.77734375" style="95" customWidth="1"/>
    <col min="8198" max="8198" width="12.44140625" style="95" customWidth="1"/>
    <col min="8199" max="8199" width="2.109375" style="95" customWidth="1"/>
    <col min="8200" max="8200" width="12.5546875" style="95" customWidth="1"/>
    <col min="8201" max="8201" width="2.109375" style="95" customWidth="1"/>
    <col min="8202" max="8202" width="12.77734375" style="95" customWidth="1"/>
    <col min="8203" max="8203" width="2.109375" style="95" customWidth="1"/>
    <col min="8204" max="8204" width="12.77734375" style="95" customWidth="1"/>
    <col min="8205" max="8205" width="2" style="95" customWidth="1"/>
    <col min="8206" max="8206" width="11.77734375" style="95" customWidth="1"/>
    <col min="8207" max="8207" width="11.44140625" style="95" customWidth="1"/>
    <col min="8208" max="8208" width="1.77734375" style="95" customWidth="1"/>
    <col min="8209" max="8209" width="11.77734375" style="95" customWidth="1"/>
    <col min="8210" max="8210" width="2.109375" style="95" customWidth="1"/>
    <col min="8211" max="8211" width="11.44140625" style="95" customWidth="1"/>
    <col min="8212" max="8212" width="0.5546875" style="95" customWidth="1"/>
    <col min="8213" max="8213" width="2.109375" style="95" customWidth="1"/>
    <col min="8214" max="8214" width="10.5546875" style="95" customWidth="1"/>
    <col min="8215" max="8215" width="11.109375" style="95" customWidth="1"/>
    <col min="8216" max="8216" width="2.109375" style="95" customWidth="1"/>
    <col min="8217" max="8217" width="11.109375" style="95" customWidth="1"/>
    <col min="8218" max="8218" width="2.109375" style="95" customWidth="1"/>
    <col min="8219" max="8219" width="12.44140625" style="95" customWidth="1"/>
    <col min="8220" max="8438" width="8.77734375" style="95"/>
    <col min="8439" max="8439" width="51" style="95" customWidth="1"/>
    <col min="8440" max="8440" width="2.109375" style="95" customWidth="1"/>
    <col min="8441" max="8441" width="14.109375" style="95" customWidth="1"/>
    <col min="8442" max="8443" width="8.77734375" style="95" customWidth="1"/>
    <col min="8444" max="8444" width="2" style="95" customWidth="1"/>
    <col min="8445" max="8445" width="14.77734375" style="95" customWidth="1"/>
    <col min="8446" max="8446" width="2" style="95" customWidth="1"/>
    <col min="8447" max="8447" width="14.77734375" style="95" customWidth="1"/>
    <col min="8448" max="8448" width="2.109375" style="95" customWidth="1"/>
    <col min="8449" max="8449" width="14.77734375" style="95" customWidth="1"/>
    <col min="8450" max="8450" width="2.109375" style="95" customWidth="1"/>
    <col min="8451" max="8451" width="14.77734375" style="95" customWidth="1"/>
    <col min="8452" max="8453" width="3.77734375" style="95" customWidth="1"/>
    <col min="8454" max="8454" width="12.44140625" style="95" customWidth="1"/>
    <col min="8455" max="8455" width="2.109375" style="95" customWidth="1"/>
    <col min="8456" max="8456" width="12.5546875" style="95" customWidth="1"/>
    <col min="8457" max="8457" width="2.109375" style="95" customWidth="1"/>
    <col min="8458" max="8458" width="12.77734375" style="95" customWidth="1"/>
    <col min="8459" max="8459" width="2.109375" style="95" customWidth="1"/>
    <col min="8460" max="8460" width="12.77734375" style="95" customWidth="1"/>
    <col min="8461" max="8461" width="2" style="95" customWidth="1"/>
    <col min="8462" max="8462" width="11.77734375" style="95" customWidth="1"/>
    <col min="8463" max="8463" width="11.44140625" style="95" customWidth="1"/>
    <col min="8464" max="8464" width="1.77734375" style="95" customWidth="1"/>
    <col min="8465" max="8465" width="11.77734375" style="95" customWidth="1"/>
    <col min="8466" max="8466" width="2.109375" style="95" customWidth="1"/>
    <col min="8467" max="8467" width="11.44140625" style="95" customWidth="1"/>
    <col min="8468" max="8468" width="0.5546875" style="95" customWidth="1"/>
    <col min="8469" max="8469" width="2.109375" style="95" customWidth="1"/>
    <col min="8470" max="8470" width="10.5546875" style="95" customWidth="1"/>
    <col min="8471" max="8471" width="11.109375" style="95" customWidth="1"/>
    <col min="8472" max="8472" width="2.109375" style="95" customWidth="1"/>
    <col min="8473" max="8473" width="11.109375" style="95" customWidth="1"/>
    <col min="8474" max="8474" width="2.109375" style="95" customWidth="1"/>
    <col min="8475" max="8475" width="12.44140625" style="95" customWidth="1"/>
    <col min="8476" max="8694" width="8.77734375" style="95"/>
    <col min="8695" max="8695" width="51" style="95" customWidth="1"/>
    <col min="8696" max="8696" width="2.109375" style="95" customWidth="1"/>
    <col min="8697" max="8697" width="14.109375" style="95" customWidth="1"/>
    <col min="8698" max="8699" width="8.77734375" style="95" customWidth="1"/>
    <col min="8700" max="8700" width="2" style="95" customWidth="1"/>
    <col min="8701" max="8701" width="14.77734375" style="95" customWidth="1"/>
    <col min="8702" max="8702" width="2" style="95" customWidth="1"/>
    <col min="8703" max="8703" width="14.77734375" style="95" customWidth="1"/>
    <col min="8704" max="8704" width="2.109375" style="95" customWidth="1"/>
    <col min="8705" max="8705" width="14.77734375" style="95" customWidth="1"/>
    <col min="8706" max="8706" width="2.109375" style="95" customWidth="1"/>
    <col min="8707" max="8707" width="14.77734375" style="95" customWidth="1"/>
    <col min="8708" max="8709" width="3.77734375" style="95" customWidth="1"/>
    <col min="8710" max="8710" width="12.44140625" style="95" customWidth="1"/>
    <col min="8711" max="8711" width="2.109375" style="95" customWidth="1"/>
    <col min="8712" max="8712" width="12.5546875" style="95" customWidth="1"/>
    <col min="8713" max="8713" width="2.109375" style="95" customWidth="1"/>
    <col min="8714" max="8714" width="12.77734375" style="95" customWidth="1"/>
    <col min="8715" max="8715" width="2.109375" style="95" customWidth="1"/>
    <col min="8716" max="8716" width="12.77734375" style="95" customWidth="1"/>
    <col min="8717" max="8717" width="2" style="95" customWidth="1"/>
    <col min="8718" max="8718" width="11.77734375" style="95" customWidth="1"/>
    <col min="8719" max="8719" width="11.44140625" style="95" customWidth="1"/>
    <col min="8720" max="8720" width="1.77734375" style="95" customWidth="1"/>
    <col min="8721" max="8721" width="11.77734375" style="95" customWidth="1"/>
    <col min="8722" max="8722" width="2.109375" style="95" customWidth="1"/>
    <col min="8723" max="8723" width="11.44140625" style="95" customWidth="1"/>
    <col min="8724" max="8724" width="0.5546875" style="95" customWidth="1"/>
    <col min="8725" max="8725" width="2.109375" style="95" customWidth="1"/>
    <col min="8726" max="8726" width="10.5546875" style="95" customWidth="1"/>
    <col min="8727" max="8727" width="11.109375" style="95" customWidth="1"/>
    <col min="8728" max="8728" width="2.109375" style="95" customWidth="1"/>
    <col min="8729" max="8729" width="11.109375" style="95" customWidth="1"/>
    <col min="8730" max="8730" width="2.109375" style="95" customWidth="1"/>
    <col min="8731" max="8731" width="12.44140625" style="95" customWidth="1"/>
    <col min="8732" max="8950" width="8.77734375" style="95"/>
    <col min="8951" max="8951" width="51" style="95" customWidth="1"/>
    <col min="8952" max="8952" width="2.109375" style="95" customWidth="1"/>
    <col min="8953" max="8953" width="14.109375" style="95" customWidth="1"/>
    <col min="8954" max="8955" width="8.77734375" style="95" customWidth="1"/>
    <col min="8956" max="8956" width="2" style="95" customWidth="1"/>
    <col min="8957" max="8957" width="14.77734375" style="95" customWidth="1"/>
    <col min="8958" max="8958" width="2" style="95" customWidth="1"/>
    <col min="8959" max="8959" width="14.77734375" style="95" customWidth="1"/>
    <col min="8960" max="8960" width="2.109375" style="95" customWidth="1"/>
    <col min="8961" max="8961" width="14.77734375" style="95" customWidth="1"/>
    <col min="8962" max="8962" width="2.109375" style="95" customWidth="1"/>
    <col min="8963" max="8963" width="14.77734375" style="95" customWidth="1"/>
    <col min="8964" max="8965" width="3.77734375" style="95" customWidth="1"/>
    <col min="8966" max="8966" width="12.44140625" style="95" customWidth="1"/>
    <col min="8967" max="8967" width="2.109375" style="95" customWidth="1"/>
    <col min="8968" max="8968" width="12.5546875" style="95" customWidth="1"/>
    <col min="8969" max="8969" width="2.109375" style="95" customWidth="1"/>
    <col min="8970" max="8970" width="12.77734375" style="95" customWidth="1"/>
    <col min="8971" max="8971" width="2.109375" style="95" customWidth="1"/>
    <col min="8972" max="8972" width="12.77734375" style="95" customWidth="1"/>
    <col min="8973" max="8973" width="2" style="95" customWidth="1"/>
    <col min="8974" max="8974" width="11.77734375" style="95" customWidth="1"/>
    <col min="8975" max="8975" width="11.44140625" style="95" customWidth="1"/>
    <col min="8976" max="8976" width="1.77734375" style="95" customWidth="1"/>
    <col min="8977" max="8977" width="11.77734375" style="95" customWidth="1"/>
    <col min="8978" max="8978" width="2.109375" style="95" customWidth="1"/>
    <col min="8979" max="8979" width="11.44140625" style="95" customWidth="1"/>
    <col min="8980" max="8980" width="0.5546875" style="95" customWidth="1"/>
    <col min="8981" max="8981" width="2.109375" style="95" customWidth="1"/>
    <col min="8982" max="8982" width="10.5546875" style="95" customWidth="1"/>
    <col min="8983" max="8983" width="11.109375" style="95" customWidth="1"/>
    <col min="8984" max="8984" width="2.109375" style="95" customWidth="1"/>
    <col min="8985" max="8985" width="11.109375" style="95" customWidth="1"/>
    <col min="8986" max="8986" width="2.109375" style="95" customWidth="1"/>
    <col min="8987" max="8987" width="12.44140625" style="95" customWidth="1"/>
    <col min="8988" max="9206" width="8.77734375" style="95"/>
    <col min="9207" max="9207" width="51" style="95" customWidth="1"/>
    <col min="9208" max="9208" width="2.109375" style="95" customWidth="1"/>
    <col min="9209" max="9209" width="14.109375" style="95" customWidth="1"/>
    <col min="9210" max="9211" width="8.77734375" style="95" customWidth="1"/>
    <col min="9212" max="9212" width="2" style="95" customWidth="1"/>
    <col min="9213" max="9213" width="14.77734375" style="95" customWidth="1"/>
    <col min="9214" max="9214" width="2" style="95" customWidth="1"/>
    <col min="9215" max="9215" width="14.77734375" style="95" customWidth="1"/>
    <col min="9216" max="9216" width="2.109375" style="95" customWidth="1"/>
    <col min="9217" max="9217" width="14.77734375" style="95" customWidth="1"/>
    <col min="9218" max="9218" width="2.109375" style="95" customWidth="1"/>
    <col min="9219" max="9219" width="14.77734375" style="95" customWidth="1"/>
    <col min="9220" max="9221" width="3.77734375" style="95" customWidth="1"/>
    <col min="9222" max="9222" width="12.44140625" style="95" customWidth="1"/>
    <col min="9223" max="9223" width="2.109375" style="95" customWidth="1"/>
    <col min="9224" max="9224" width="12.5546875" style="95" customWidth="1"/>
    <col min="9225" max="9225" width="2.109375" style="95" customWidth="1"/>
    <col min="9226" max="9226" width="12.77734375" style="95" customWidth="1"/>
    <col min="9227" max="9227" width="2.109375" style="95" customWidth="1"/>
    <col min="9228" max="9228" width="12.77734375" style="95" customWidth="1"/>
    <col min="9229" max="9229" width="2" style="95" customWidth="1"/>
    <col min="9230" max="9230" width="11.77734375" style="95" customWidth="1"/>
    <col min="9231" max="9231" width="11.44140625" style="95" customWidth="1"/>
    <col min="9232" max="9232" width="1.77734375" style="95" customWidth="1"/>
    <col min="9233" max="9233" width="11.77734375" style="95" customWidth="1"/>
    <col min="9234" max="9234" width="2.109375" style="95" customWidth="1"/>
    <col min="9235" max="9235" width="11.44140625" style="95" customWidth="1"/>
    <col min="9236" max="9236" width="0.5546875" style="95" customWidth="1"/>
    <col min="9237" max="9237" width="2.109375" style="95" customWidth="1"/>
    <col min="9238" max="9238" width="10.5546875" style="95" customWidth="1"/>
    <col min="9239" max="9239" width="11.109375" style="95" customWidth="1"/>
    <col min="9240" max="9240" width="2.109375" style="95" customWidth="1"/>
    <col min="9241" max="9241" width="11.109375" style="95" customWidth="1"/>
    <col min="9242" max="9242" width="2.109375" style="95" customWidth="1"/>
    <col min="9243" max="9243" width="12.44140625" style="95" customWidth="1"/>
    <col min="9244" max="9462" width="8.77734375" style="95"/>
    <col min="9463" max="9463" width="51" style="95" customWidth="1"/>
    <col min="9464" max="9464" width="2.109375" style="95" customWidth="1"/>
    <col min="9465" max="9465" width="14.109375" style="95" customWidth="1"/>
    <col min="9466" max="9467" width="8.77734375" style="95" customWidth="1"/>
    <col min="9468" max="9468" width="2" style="95" customWidth="1"/>
    <col min="9469" max="9469" width="14.77734375" style="95" customWidth="1"/>
    <col min="9470" max="9470" width="2" style="95" customWidth="1"/>
    <col min="9471" max="9471" width="14.77734375" style="95" customWidth="1"/>
    <col min="9472" max="9472" width="2.109375" style="95" customWidth="1"/>
    <col min="9473" max="9473" width="14.77734375" style="95" customWidth="1"/>
    <col min="9474" max="9474" width="2.109375" style="95" customWidth="1"/>
    <col min="9475" max="9475" width="14.77734375" style="95" customWidth="1"/>
    <col min="9476" max="9477" width="3.77734375" style="95" customWidth="1"/>
    <col min="9478" max="9478" width="12.44140625" style="95" customWidth="1"/>
    <col min="9479" max="9479" width="2.109375" style="95" customWidth="1"/>
    <col min="9480" max="9480" width="12.5546875" style="95" customWidth="1"/>
    <col min="9481" max="9481" width="2.109375" style="95" customWidth="1"/>
    <col min="9482" max="9482" width="12.77734375" style="95" customWidth="1"/>
    <col min="9483" max="9483" width="2.109375" style="95" customWidth="1"/>
    <col min="9484" max="9484" width="12.77734375" style="95" customWidth="1"/>
    <col min="9485" max="9485" width="2" style="95" customWidth="1"/>
    <col min="9486" max="9486" width="11.77734375" style="95" customWidth="1"/>
    <col min="9487" max="9487" width="11.44140625" style="95" customWidth="1"/>
    <col min="9488" max="9488" width="1.77734375" style="95" customWidth="1"/>
    <col min="9489" max="9489" width="11.77734375" style="95" customWidth="1"/>
    <col min="9490" max="9490" width="2.109375" style="95" customWidth="1"/>
    <col min="9491" max="9491" width="11.44140625" style="95" customWidth="1"/>
    <col min="9492" max="9492" width="0.5546875" style="95" customWidth="1"/>
    <col min="9493" max="9493" width="2.109375" style="95" customWidth="1"/>
    <col min="9494" max="9494" width="10.5546875" style="95" customWidth="1"/>
    <col min="9495" max="9495" width="11.109375" style="95" customWidth="1"/>
    <col min="9496" max="9496" width="2.109375" style="95" customWidth="1"/>
    <col min="9497" max="9497" width="11.109375" style="95" customWidth="1"/>
    <col min="9498" max="9498" width="2.109375" style="95" customWidth="1"/>
    <col min="9499" max="9499" width="12.44140625" style="95" customWidth="1"/>
    <col min="9500" max="9718" width="8.77734375" style="95"/>
    <col min="9719" max="9719" width="51" style="95" customWidth="1"/>
    <col min="9720" max="9720" width="2.109375" style="95" customWidth="1"/>
    <col min="9721" max="9721" width="14.109375" style="95" customWidth="1"/>
    <col min="9722" max="9723" width="8.77734375" style="95" customWidth="1"/>
    <col min="9724" max="9724" width="2" style="95" customWidth="1"/>
    <col min="9725" max="9725" width="14.77734375" style="95" customWidth="1"/>
    <col min="9726" max="9726" width="2" style="95" customWidth="1"/>
    <col min="9727" max="9727" width="14.77734375" style="95" customWidth="1"/>
    <col min="9728" max="9728" width="2.109375" style="95" customWidth="1"/>
    <col min="9729" max="9729" width="14.77734375" style="95" customWidth="1"/>
    <col min="9730" max="9730" width="2.109375" style="95" customWidth="1"/>
    <col min="9731" max="9731" width="14.77734375" style="95" customWidth="1"/>
    <col min="9732" max="9733" width="3.77734375" style="95" customWidth="1"/>
    <col min="9734" max="9734" width="12.44140625" style="95" customWidth="1"/>
    <col min="9735" max="9735" width="2.109375" style="95" customWidth="1"/>
    <col min="9736" max="9736" width="12.5546875" style="95" customWidth="1"/>
    <col min="9737" max="9737" width="2.109375" style="95" customWidth="1"/>
    <col min="9738" max="9738" width="12.77734375" style="95" customWidth="1"/>
    <col min="9739" max="9739" width="2.109375" style="95" customWidth="1"/>
    <col min="9740" max="9740" width="12.77734375" style="95" customWidth="1"/>
    <col min="9741" max="9741" width="2" style="95" customWidth="1"/>
    <col min="9742" max="9742" width="11.77734375" style="95" customWidth="1"/>
    <col min="9743" max="9743" width="11.44140625" style="95" customWidth="1"/>
    <col min="9744" max="9744" width="1.77734375" style="95" customWidth="1"/>
    <col min="9745" max="9745" width="11.77734375" style="95" customWidth="1"/>
    <col min="9746" max="9746" width="2.109375" style="95" customWidth="1"/>
    <col min="9747" max="9747" width="11.44140625" style="95" customWidth="1"/>
    <col min="9748" max="9748" width="0.5546875" style="95" customWidth="1"/>
    <col min="9749" max="9749" width="2.109375" style="95" customWidth="1"/>
    <col min="9750" max="9750" width="10.5546875" style="95" customWidth="1"/>
    <col min="9751" max="9751" width="11.109375" style="95" customWidth="1"/>
    <col min="9752" max="9752" width="2.109375" style="95" customWidth="1"/>
    <col min="9753" max="9753" width="11.109375" style="95" customWidth="1"/>
    <col min="9754" max="9754" width="2.109375" style="95" customWidth="1"/>
    <col min="9755" max="9755" width="12.44140625" style="95" customWidth="1"/>
    <col min="9756" max="9974" width="8.77734375" style="95"/>
    <col min="9975" max="9975" width="51" style="95" customWidth="1"/>
    <col min="9976" max="9976" width="2.109375" style="95" customWidth="1"/>
    <col min="9977" max="9977" width="14.109375" style="95" customWidth="1"/>
    <col min="9978" max="9979" width="8.77734375" style="95" customWidth="1"/>
    <col min="9980" max="9980" width="2" style="95" customWidth="1"/>
    <col min="9981" max="9981" width="14.77734375" style="95" customWidth="1"/>
    <col min="9982" max="9982" width="2" style="95" customWidth="1"/>
    <col min="9983" max="9983" width="14.77734375" style="95" customWidth="1"/>
    <col min="9984" max="9984" width="2.109375" style="95" customWidth="1"/>
    <col min="9985" max="9985" width="14.77734375" style="95" customWidth="1"/>
    <col min="9986" max="9986" width="2.109375" style="95" customWidth="1"/>
    <col min="9987" max="9987" width="14.77734375" style="95" customWidth="1"/>
    <col min="9988" max="9989" width="3.77734375" style="95" customWidth="1"/>
    <col min="9990" max="9990" width="12.44140625" style="95" customWidth="1"/>
    <col min="9991" max="9991" width="2.109375" style="95" customWidth="1"/>
    <col min="9992" max="9992" width="12.5546875" style="95" customWidth="1"/>
    <col min="9993" max="9993" width="2.109375" style="95" customWidth="1"/>
    <col min="9994" max="9994" width="12.77734375" style="95" customWidth="1"/>
    <col min="9995" max="9995" width="2.109375" style="95" customWidth="1"/>
    <col min="9996" max="9996" width="12.77734375" style="95" customWidth="1"/>
    <col min="9997" max="9997" width="2" style="95" customWidth="1"/>
    <col min="9998" max="9998" width="11.77734375" style="95" customWidth="1"/>
    <col min="9999" max="9999" width="11.44140625" style="95" customWidth="1"/>
    <col min="10000" max="10000" width="1.77734375" style="95" customWidth="1"/>
    <col min="10001" max="10001" width="11.77734375" style="95" customWidth="1"/>
    <col min="10002" max="10002" width="2.109375" style="95" customWidth="1"/>
    <col min="10003" max="10003" width="11.44140625" style="95" customWidth="1"/>
    <col min="10004" max="10004" width="0.5546875" style="95" customWidth="1"/>
    <col min="10005" max="10005" width="2.109375" style="95" customWidth="1"/>
    <col min="10006" max="10006" width="10.5546875" style="95" customWidth="1"/>
    <col min="10007" max="10007" width="11.109375" style="95" customWidth="1"/>
    <col min="10008" max="10008" width="2.109375" style="95" customWidth="1"/>
    <col min="10009" max="10009" width="11.109375" style="95" customWidth="1"/>
    <col min="10010" max="10010" width="2.109375" style="95" customWidth="1"/>
    <col min="10011" max="10011" width="12.44140625" style="95" customWidth="1"/>
    <col min="10012" max="10230" width="8.77734375" style="95"/>
    <col min="10231" max="10231" width="51" style="95" customWidth="1"/>
    <col min="10232" max="10232" width="2.109375" style="95" customWidth="1"/>
    <col min="10233" max="10233" width="14.109375" style="95" customWidth="1"/>
    <col min="10234" max="10235" width="8.77734375" style="95" customWidth="1"/>
    <col min="10236" max="10236" width="2" style="95" customWidth="1"/>
    <col min="10237" max="10237" width="14.77734375" style="95" customWidth="1"/>
    <col min="10238" max="10238" width="2" style="95" customWidth="1"/>
    <col min="10239" max="10239" width="14.77734375" style="95" customWidth="1"/>
    <col min="10240" max="10240" width="2.109375" style="95" customWidth="1"/>
    <col min="10241" max="10241" width="14.77734375" style="95" customWidth="1"/>
    <col min="10242" max="10242" width="2.109375" style="95" customWidth="1"/>
    <col min="10243" max="10243" width="14.77734375" style="95" customWidth="1"/>
    <col min="10244" max="10245" width="3.77734375" style="95" customWidth="1"/>
    <col min="10246" max="10246" width="12.44140625" style="95" customWidth="1"/>
    <col min="10247" max="10247" width="2.109375" style="95" customWidth="1"/>
    <col min="10248" max="10248" width="12.5546875" style="95" customWidth="1"/>
    <col min="10249" max="10249" width="2.109375" style="95" customWidth="1"/>
    <col min="10250" max="10250" width="12.77734375" style="95" customWidth="1"/>
    <col min="10251" max="10251" width="2.109375" style="95" customWidth="1"/>
    <col min="10252" max="10252" width="12.77734375" style="95" customWidth="1"/>
    <col min="10253" max="10253" width="2" style="95" customWidth="1"/>
    <col min="10254" max="10254" width="11.77734375" style="95" customWidth="1"/>
    <col min="10255" max="10255" width="11.44140625" style="95" customWidth="1"/>
    <col min="10256" max="10256" width="1.77734375" style="95" customWidth="1"/>
    <col min="10257" max="10257" width="11.77734375" style="95" customWidth="1"/>
    <col min="10258" max="10258" width="2.109375" style="95" customWidth="1"/>
    <col min="10259" max="10259" width="11.44140625" style="95" customWidth="1"/>
    <col min="10260" max="10260" width="0.5546875" style="95" customWidth="1"/>
    <col min="10261" max="10261" width="2.109375" style="95" customWidth="1"/>
    <col min="10262" max="10262" width="10.5546875" style="95" customWidth="1"/>
    <col min="10263" max="10263" width="11.109375" style="95" customWidth="1"/>
    <col min="10264" max="10264" width="2.109375" style="95" customWidth="1"/>
    <col min="10265" max="10265" width="11.109375" style="95" customWidth="1"/>
    <col min="10266" max="10266" width="2.109375" style="95" customWidth="1"/>
    <col min="10267" max="10267" width="12.44140625" style="95" customWidth="1"/>
    <col min="10268" max="10486" width="8.77734375" style="95"/>
    <col min="10487" max="10487" width="51" style="95" customWidth="1"/>
    <col min="10488" max="10488" width="2.109375" style="95" customWidth="1"/>
    <col min="10489" max="10489" width="14.109375" style="95" customWidth="1"/>
    <col min="10490" max="10491" width="8.77734375" style="95" customWidth="1"/>
    <col min="10492" max="10492" width="2" style="95" customWidth="1"/>
    <col min="10493" max="10493" width="14.77734375" style="95" customWidth="1"/>
    <col min="10494" max="10494" width="2" style="95" customWidth="1"/>
    <col min="10495" max="10495" width="14.77734375" style="95" customWidth="1"/>
    <col min="10496" max="10496" width="2.109375" style="95" customWidth="1"/>
    <col min="10497" max="10497" width="14.77734375" style="95" customWidth="1"/>
    <col min="10498" max="10498" width="2.109375" style="95" customWidth="1"/>
    <col min="10499" max="10499" width="14.77734375" style="95" customWidth="1"/>
    <col min="10500" max="10501" width="3.77734375" style="95" customWidth="1"/>
    <col min="10502" max="10502" width="12.44140625" style="95" customWidth="1"/>
    <col min="10503" max="10503" width="2.109375" style="95" customWidth="1"/>
    <col min="10504" max="10504" width="12.5546875" style="95" customWidth="1"/>
    <col min="10505" max="10505" width="2.109375" style="95" customWidth="1"/>
    <col min="10506" max="10506" width="12.77734375" style="95" customWidth="1"/>
    <col min="10507" max="10507" width="2.109375" style="95" customWidth="1"/>
    <col min="10508" max="10508" width="12.77734375" style="95" customWidth="1"/>
    <col min="10509" max="10509" width="2" style="95" customWidth="1"/>
    <col min="10510" max="10510" width="11.77734375" style="95" customWidth="1"/>
    <col min="10511" max="10511" width="11.44140625" style="95" customWidth="1"/>
    <col min="10512" max="10512" width="1.77734375" style="95" customWidth="1"/>
    <col min="10513" max="10513" width="11.77734375" style="95" customWidth="1"/>
    <col min="10514" max="10514" width="2.109375" style="95" customWidth="1"/>
    <col min="10515" max="10515" width="11.44140625" style="95" customWidth="1"/>
    <col min="10516" max="10516" width="0.5546875" style="95" customWidth="1"/>
    <col min="10517" max="10517" width="2.109375" style="95" customWidth="1"/>
    <col min="10518" max="10518" width="10.5546875" style="95" customWidth="1"/>
    <col min="10519" max="10519" width="11.109375" style="95" customWidth="1"/>
    <col min="10520" max="10520" width="2.109375" style="95" customWidth="1"/>
    <col min="10521" max="10521" width="11.109375" style="95" customWidth="1"/>
    <col min="10522" max="10522" width="2.109375" style="95" customWidth="1"/>
    <col min="10523" max="10523" width="12.44140625" style="95" customWidth="1"/>
    <col min="10524" max="10742" width="8.77734375" style="95"/>
    <col min="10743" max="10743" width="51" style="95" customWidth="1"/>
    <col min="10744" max="10744" width="2.109375" style="95" customWidth="1"/>
    <col min="10745" max="10745" width="14.109375" style="95" customWidth="1"/>
    <col min="10746" max="10747" width="8.77734375" style="95" customWidth="1"/>
    <col min="10748" max="10748" width="2" style="95" customWidth="1"/>
    <col min="10749" max="10749" width="14.77734375" style="95" customWidth="1"/>
    <col min="10750" max="10750" width="2" style="95" customWidth="1"/>
    <col min="10751" max="10751" width="14.77734375" style="95" customWidth="1"/>
    <col min="10752" max="10752" width="2.109375" style="95" customWidth="1"/>
    <col min="10753" max="10753" width="14.77734375" style="95" customWidth="1"/>
    <col min="10754" max="10754" width="2.109375" style="95" customWidth="1"/>
    <col min="10755" max="10755" width="14.77734375" style="95" customWidth="1"/>
    <col min="10756" max="10757" width="3.77734375" style="95" customWidth="1"/>
    <col min="10758" max="10758" width="12.44140625" style="95" customWidth="1"/>
    <col min="10759" max="10759" width="2.109375" style="95" customWidth="1"/>
    <col min="10760" max="10760" width="12.5546875" style="95" customWidth="1"/>
    <col min="10761" max="10761" width="2.109375" style="95" customWidth="1"/>
    <col min="10762" max="10762" width="12.77734375" style="95" customWidth="1"/>
    <col min="10763" max="10763" width="2.109375" style="95" customWidth="1"/>
    <col min="10764" max="10764" width="12.77734375" style="95" customWidth="1"/>
    <col min="10765" max="10765" width="2" style="95" customWidth="1"/>
    <col min="10766" max="10766" width="11.77734375" style="95" customWidth="1"/>
    <col min="10767" max="10767" width="11.44140625" style="95" customWidth="1"/>
    <col min="10768" max="10768" width="1.77734375" style="95" customWidth="1"/>
    <col min="10769" max="10769" width="11.77734375" style="95" customWidth="1"/>
    <col min="10770" max="10770" width="2.109375" style="95" customWidth="1"/>
    <col min="10771" max="10771" width="11.44140625" style="95" customWidth="1"/>
    <col min="10772" max="10772" width="0.5546875" style="95" customWidth="1"/>
    <col min="10773" max="10773" width="2.109375" style="95" customWidth="1"/>
    <col min="10774" max="10774" width="10.5546875" style="95" customWidth="1"/>
    <col min="10775" max="10775" width="11.109375" style="95" customWidth="1"/>
    <col min="10776" max="10776" width="2.109375" style="95" customWidth="1"/>
    <col min="10777" max="10777" width="11.109375" style="95" customWidth="1"/>
    <col min="10778" max="10778" width="2.109375" style="95" customWidth="1"/>
    <col min="10779" max="10779" width="12.44140625" style="95" customWidth="1"/>
    <col min="10780" max="10998" width="8.77734375" style="95"/>
    <col min="10999" max="10999" width="51" style="95" customWidth="1"/>
    <col min="11000" max="11000" width="2.109375" style="95" customWidth="1"/>
    <col min="11001" max="11001" width="14.109375" style="95" customWidth="1"/>
    <col min="11002" max="11003" width="8.77734375" style="95" customWidth="1"/>
    <col min="11004" max="11004" width="2" style="95" customWidth="1"/>
    <col min="11005" max="11005" width="14.77734375" style="95" customWidth="1"/>
    <col min="11006" max="11006" width="2" style="95" customWidth="1"/>
    <col min="11007" max="11007" width="14.77734375" style="95" customWidth="1"/>
    <col min="11008" max="11008" width="2.109375" style="95" customWidth="1"/>
    <col min="11009" max="11009" width="14.77734375" style="95" customWidth="1"/>
    <col min="11010" max="11010" width="2.109375" style="95" customWidth="1"/>
    <col min="11011" max="11011" width="14.77734375" style="95" customWidth="1"/>
    <col min="11012" max="11013" width="3.77734375" style="95" customWidth="1"/>
    <col min="11014" max="11014" width="12.44140625" style="95" customWidth="1"/>
    <col min="11015" max="11015" width="2.109375" style="95" customWidth="1"/>
    <col min="11016" max="11016" width="12.5546875" style="95" customWidth="1"/>
    <col min="11017" max="11017" width="2.109375" style="95" customWidth="1"/>
    <col min="11018" max="11018" width="12.77734375" style="95" customWidth="1"/>
    <col min="11019" max="11019" width="2.109375" style="95" customWidth="1"/>
    <col min="11020" max="11020" width="12.77734375" style="95" customWidth="1"/>
    <col min="11021" max="11021" width="2" style="95" customWidth="1"/>
    <col min="11022" max="11022" width="11.77734375" style="95" customWidth="1"/>
    <col min="11023" max="11023" width="11.44140625" style="95" customWidth="1"/>
    <col min="11024" max="11024" width="1.77734375" style="95" customWidth="1"/>
    <col min="11025" max="11025" width="11.77734375" style="95" customWidth="1"/>
    <col min="11026" max="11026" width="2.109375" style="95" customWidth="1"/>
    <col min="11027" max="11027" width="11.44140625" style="95" customWidth="1"/>
    <col min="11028" max="11028" width="0.5546875" style="95" customWidth="1"/>
    <col min="11029" max="11029" width="2.109375" style="95" customWidth="1"/>
    <col min="11030" max="11030" width="10.5546875" style="95" customWidth="1"/>
    <col min="11031" max="11031" width="11.109375" style="95" customWidth="1"/>
    <col min="11032" max="11032" width="2.109375" style="95" customWidth="1"/>
    <col min="11033" max="11033" width="11.109375" style="95" customWidth="1"/>
    <col min="11034" max="11034" width="2.109375" style="95" customWidth="1"/>
    <col min="11035" max="11035" width="12.44140625" style="95" customWidth="1"/>
    <col min="11036" max="11254" width="8.77734375" style="95"/>
    <col min="11255" max="11255" width="51" style="95" customWidth="1"/>
    <col min="11256" max="11256" width="2.109375" style="95" customWidth="1"/>
    <col min="11257" max="11257" width="14.109375" style="95" customWidth="1"/>
    <col min="11258" max="11259" width="8.77734375" style="95" customWidth="1"/>
    <col min="11260" max="11260" width="2" style="95" customWidth="1"/>
    <col min="11261" max="11261" width="14.77734375" style="95" customWidth="1"/>
    <col min="11262" max="11262" width="2" style="95" customWidth="1"/>
    <col min="11263" max="11263" width="14.77734375" style="95" customWidth="1"/>
    <col min="11264" max="11264" width="2.109375" style="95" customWidth="1"/>
    <col min="11265" max="11265" width="14.77734375" style="95" customWidth="1"/>
    <col min="11266" max="11266" width="2.109375" style="95" customWidth="1"/>
    <col min="11267" max="11267" width="14.77734375" style="95" customWidth="1"/>
    <col min="11268" max="11269" width="3.77734375" style="95" customWidth="1"/>
    <col min="11270" max="11270" width="12.44140625" style="95" customWidth="1"/>
    <col min="11271" max="11271" width="2.109375" style="95" customWidth="1"/>
    <col min="11272" max="11272" width="12.5546875" style="95" customWidth="1"/>
    <col min="11273" max="11273" width="2.109375" style="95" customWidth="1"/>
    <col min="11274" max="11274" width="12.77734375" style="95" customWidth="1"/>
    <col min="11275" max="11275" width="2.109375" style="95" customWidth="1"/>
    <col min="11276" max="11276" width="12.77734375" style="95" customWidth="1"/>
    <col min="11277" max="11277" width="2" style="95" customWidth="1"/>
    <col min="11278" max="11278" width="11.77734375" style="95" customWidth="1"/>
    <col min="11279" max="11279" width="11.44140625" style="95" customWidth="1"/>
    <col min="11280" max="11280" width="1.77734375" style="95" customWidth="1"/>
    <col min="11281" max="11281" width="11.77734375" style="95" customWidth="1"/>
    <col min="11282" max="11282" width="2.109375" style="95" customWidth="1"/>
    <col min="11283" max="11283" width="11.44140625" style="95" customWidth="1"/>
    <col min="11284" max="11284" width="0.5546875" style="95" customWidth="1"/>
    <col min="11285" max="11285" width="2.109375" style="95" customWidth="1"/>
    <col min="11286" max="11286" width="10.5546875" style="95" customWidth="1"/>
    <col min="11287" max="11287" width="11.109375" style="95" customWidth="1"/>
    <col min="11288" max="11288" width="2.109375" style="95" customWidth="1"/>
    <col min="11289" max="11289" width="11.109375" style="95" customWidth="1"/>
    <col min="11290" max="11290" width="2.109375" style="95" customWidth="1"/>
    <col min="11291" max="11291" width="12.44140625" style="95" customWidth="1"/>
    <col min="11292" max="11510" width="8.77734375" style="95"/>
    <col min="11511" max="11511" width="51" style="95" customWidth="1"/>
    <col min="11512" max="11512" width="2.109375" style="95" customWidth="1"/>
    <col min="11513" max="11513" width="14.109375" style="95" customWidth="1"/>
    <col min="11514" max="11515" width="8.77734375" style="95" customWidth="1"/>
    <col min="11516" max="11516" width="2" style="95" customWidth="1"/>
    <col min="11517" max="11517" width="14.77734375" style="95" customWidth="1"/>
    <col min="11518" max="11518" width="2" style="95" customWidth="1"/>
    <col min="11519" max="11519" width="14.77734375" style="95" customWidth="1"/>
    <col min="11520" max="11520" width="2.109375" style="95" customWidth="1"/>
    <col min="11521" max="11521" width="14.77734375" style="95" customWidth="1"/>
    <col min="11522" max="11522" width="2.109375" style="95" customWidth="1"/>
    <col min="11523" max="11523" width="14.77734375" style="95" customWidth="1"/>
    <col min="11524" max="11525" width="3.77734375" style="95" customWidth="1"/>
    <col min="11526" max="11526" width="12.44140625" style="95" customWidth="1"/>
    <col min="11527" max="11527" width="2.109375" style="95" customWidth="1"/>
    <col min="11528" max="11528" width="12.5546875" style="95" customWidth="1"/>
    <col min="11529" max="11529" width="2.109375" style="95" customWidth="1"/>
    <col min="11530" max="11530" width="12.77734375" style="95" customWidth="1"/>
    <col min="11531" max="11531" width="2.109375" style="95" customWidth="1"/>
    <col min="11532" max="11532" width="12.77734375" style="95" customWidth="1"/>
    <col min="11533" max="11533" width="2" style="95" customWidth="1"/>
    <col min="11534" max="11534" width="11.77734375" style="95" customWidth="1"/>
    <col min="11535" max="11535" width="11.44140625" style="95" customWidth="1"/>
    <col min="11536" max="11536" width="1.77734375" style="95" customWidth="1"/>
    <col min="11537" max="11537" width="11.77734375" style="95" customWidth="1"/>
    <col min="11538" max="11538" width="2.109375" style="95" customWidth="1"/>
    <col min="11539" max="11539" width="11.44140625" style="95" customWidth="1"/>
    <col min="11540" max="11540" width="0.5546875" style="95" customWidth="1"/>
    <col min="11541" max="11541" width="2.109375" style="95" customWidth="1"/>
    <col min="11542" max="11542" width="10.5546875" style="95" customWidth="1"/>
    <col min="11543" max="11543" width="11.109375" style="95" customWidth="1"/>
    <col min="11544" max="11544" width="2.109375" style="95" customWidth="1"/>
    <col min="11545" max="11545" width="11.109375" style="95" customWidth="1"/>
    <col min="11546" max="11546" width="2.109375" style="95" customWidth="1"/>
    <col min="11547" max="11547" width="12.44140625" style="95" customWidth="1"/>
    <col min="11548" max="11766" width="8.77734375" style="95"/>
    <col min="11767" max="11767" width="51" style="95" customWidth="1"/>
    <col min="11768" max="11768" width="2.109375" style="95" customWidth="1"/>
    <col min="11769" max="11769" width="14.109375" style="95" customWidth="1"/>
    <col min="11770" max="11771" width="8.77734375" style="95" customWidth="1"/>
    <col min="11772" max="11772" width="2" style="95" customWidth="1"/>
    <col min="11773" max="11773" width="14.77734375" style="95" customWidth="1"/>
    <col min="11774" max="11774" width="2" style="95" customWidth="1"/>
    <col min="11775" max="11775" width="14.77734375" style="95" customWidth="1"/>
    <col min="11776" max="11776" width="2.109375" style="95" customWidth="1"/>
    <col min="11777" max="11777" width="14.77734375" style="95" customWidth="1"/>
    <col min="11778" max="11778" width="2.109375" style="95" customWidth="1"/>
    <col min="11779" max="11779" width="14.77734375" style="95" customWidth="1"/>
    <col min="11780" max="11781" width="3.77734375" style="95" customWidth="1"/>
    <col min="11782" max="11782" width="12.44140625" style="95" customWidth="1"/>
    <col min="11783" max="11783" width="2.109375" style="95" customWidth="1"/>
    <col min="11784" max="11784" width="12.5546875" style="95" customWidth="1"/>
    <col min="11785" max="11785" width="2.109375" style="95" customWidth="1"/>
    <col min="11786" max="11786" width="12.77734375" style="95" customWidth="1"/>
    <col min="11787" max="11787" width="2.109375" style="95" customWidth="1"/>
    <col min="11788" max="11788" width="12.77734375" style="95" customWidth="1"/>
    <col min="11789" max="11789" width="2" style="95" customWidth="1"/>
    <col min="11790" max="11790" width="11.77734375" style="95" customWidth="1"/>
    <col min="11791" max="11791" width="11.44140625" style="95" customWidth="1"/>
    <col min="11792" max="11792" width="1.77734375" style="95" customWidth="1"/>
    <col min="11793" max="11793" width="11.77734375" style="95" customWidth="1"/>
    <col min="11794" max="11794" width="2.109375" style="95" customWidth="1"/>
    <col min="11795" max="11795" width="11.44140625" style="95" customWidth="1"/>
    <col min="11796" max="11796" width="0.5546875" style="95" customWidth="1"/>
    <col min="11797" max="11797" width="2.109375" style="95" customWidth="1"/>
    <col min="11798" max="11798" width="10.5546875" style="95" customWidth="1"/>
    <col min="11799" max="11799" width="11.109375" style="95" customWidth="1"/>
    <col min="11800" max="11800" width="2.109375" style="95" customWidth="1"/>
    <col min="11801" max="11801" width="11.109375" style="95" customWidth="1"/>
    <col min="11802" max="11802" width="2.109375" style="95" customWidth="1"/>
    <col min="11803" max="11803" width="12.44140625" style="95" customWidth="1"/>
    <col min="11804" max="12022" width="8.77734375" style="95"/>
    <col min="12023" max="12023" width="51" style="95" customWidth="1"/>
    <col min="12024" max="12024" width="2.109375" style="95" customWidth="1"/>
    <col min="12025" max="12025" width="14.109375" style="95" customWidth="1"/>
    <col min="12026" max="12027" width="8.77734375" style="95" customWidth="1"/>
    <col min="12028" max="12028" width="2" style="95" customWidth="1"/>
    <col min="12029" max="12029" width="14.77734375" style="95" customWidth="1"/>
    <col min="12030" max="12030" width="2" style="95" customWidth="1"/>
    <col min="12031" max="12031" width="14.77734375" style="95" customWidth="1"/>
    <col min="12032" max="12032" width="2.109375" style="95" customWidth="1"/>
    <col min="12033" max="12033" width="14.77734375" style="95" customWidth="1"/>
    <col min="12034" max="12034" width="2.109375" style="95" customWidth="1"/>
    <col min="12035" max="12035" width="14.77734375" style="95" customWidth="1"/>
    <col min="12036" max="12037" width="3.77734375" style="95" customWidth="1"/>
    <col min="12038" max="12038" width="12.44140625" style="95" customWidth="1"/>
    <col min="12039" max="12039" width="2.109375" style="95" customWidth="1"/>
    <col min="12040" max="12040" width="12.5546875" style="95" customWidth="1"/>
    <col min="12041" max="12041" width="2.109375" style="95" customWidth="1"/>
    <col min="12042" max="12042" width="12.77734375" style="95" customWidth="1"/>
    <col min="12043" max="12043" width="2.109375" style="95" customWidth="1"/>
    <col min="12044" max="12044" width="12.77734375" style="95" customWidth="1"/>
    <col min="12045" max="12045" width="2" style="95" customWidth="1"/>
    <col min="12046" max="12046" width="11.77734375" style="95" customWidth="1"/>
    <col min="12047" max="12047" width="11.44140625" style="95" customWidth="1"/>
    <col min="12048" max="12048" width="1.77734375" style="95" customWidth="1"/>
    <col min="12049" max="12049" width="11.77734375" style="95" customWidth="1"/>
    <col min="12050" max="12050" width="2.109375" style="95" customWidth="1"/>
    <col min="12051" max="12051" width="11.44140625" style="95" customWidth="1"/>
    <col min="12052" max="12052" width="0.5546875" style="95" customWidth="1"/>
    <col min="12053" max="12053" width="2.109375" style="95" customWidth="1"/>
    <col min="12054" max="12054" width="10.5546875" style="95" customWidth="1"/>
    <col min="12055" max="12055" width="11.109375" style="95" customWidth="1"/>
    <col min="12056" max="12056" width="2.109375" style="95" customWidth="1"/>
    <col min="12057" max="12057" width="11.109375" style="95" customWidth="1"/>
    <col min="12058" max="12058" width="2.109375" style="95" customWidth="1"/>
    <col min="12059" max="12059" width="12.44140625" style="95" customWidth="1"/>
    <col min="12060" max="12278" width="8.77734375" style="95"/>
    <col min="12279" max="12279" width="51" style="95" customWidth="1"/>
    <col min="12280" max="12280" width="2.109375" style="95" customWidth="1"/>
    <col min="12281" max="12281" width="14.109375" style="95" customWidth="1"/>
    <col min="12282" max="12283" width="8.77734375" style="95" customWidth="1"/>
    <col min="12284" max="12284" width="2" style="95" customWidth="1"/>
    <col min="12285" max="12285" width="14.77734375" style="95" customWidth="1"/>
    <col min="12286" max="12286" width="2" style="95" customWidth="1"/>
    <col min="12287" max="12287" width="14.77734375" style="95" customWidth="1"/>
    <col min="12288" max="12288" width="2.109375" style="95" customWidth="1"/>
    <col min="12289" max="12289" width="14.77734375" style="95" customWidth="1"/>
    <col min="12290" max="12290" width="2.109375" style="95" customWidth="1"/>
    <col min="12291" max="12291" width="14.77734375" style="95" customWidth="1"/>
    <col min="12292" max="12293" width="3.77734375" style="95" customWidth="1"/>
    <col min="12294" max="12294" width="12.44140625" style="95" customWidth="1"/>
    <col min="12295" max="12295" width="2.109375" style="95" customWidth="1"/>
    <col min="12296" max="12296" width="12.5546875" style="95" customWidth="1"/>
    <col min="12297" max="12297" width="2.109375" style="95" customWidth="1"/>
    <col min="12298" max="12298" width="12.77734375" style="95" customWidth="1"/>
    <col min="12299" max="12299" width="2.109375" style="95" customWidth="1"/>
    <col min="12300" max="12300" width="12.77734375" style="95" customWidth="1"/>
    <col min="12301" max="12301" width="2" style="95" customWidth="1"/>
    <col min="12302" max="12302" width="11.77734375" style="95" customWidth="1"/>
    <col min="12303" max="12303" width="11.44140625" style="95" customWidth="1"/>
    <col min="12304" max="12304" width="1.77734375" style="95" customWidth="1"/>
    <col min="12305" max="12305" width="11.77734375" style="95" customWidth="1"/>
    <col min="12306" max="12306" width="2.109375" style="95" customWidth="1"/>
    <col min="12307" max="12307" width="11.44140625" style="95" customWidth="1"/>
    <col min="12308" max="12308" width="0.5546875" style="95" customWidth="1"/>
    <col min="12309" max="12309" width="2.109375" style="95" customWidth="1"/>
    <col min="12310" max="12310" width="10.5546875" style="95" customWidth="1"/>
    <col min="12311" max="12311" width="11.109375" style="95" customWidth="1"/>
    <col min="12312" max="12312" width="2.109375" style="95" customWidth="1"/>
    <col min="12313" max="12313" width="11.109375" style="95" customWidth="1"/>
    <col min="12314" max="12314" width="2.109375" style="95" customWidth="1"/>
    <col min="12315" max="12315" width="12.44140625" style="95" customWidth="1"/>
    <col min="12316" max="12534" width="8.77734375" style="95"/>
    <col min="12535" max="12535" width="51" style="95" customWidth="1"/>
    <col min="12536" max="12536" width="2.109375" style="95" customWidth="1"/>
    <col min="12537" max="12537" width="14.109375" style="95" customWidth="1"/>
    <col min="12538" max="12539" width="8.77734375" style="95" customWidth="1"/>
    <col min="12540" max="12540" width="2" style="95" customWidth="1"/>
    <col min="12541" max="12541" width="14.77734375" style="95" customWidth="1"/>
    <col min="12542" max="12542" width="2" style="95" customWidth="1"/>
    <col min="12543" max="12543" width="14.77734375" style="95" customWidth="1"/>
    <col min="12544" max="12544" width="2.109375" style="95" customWidth="1"/>
    <col min="12545" max="12545" width="14.77734375" style="95" customWidth="1"/>
    <col min="12546" max="12546" width="2.109375" style="95" customWidth="1"/>
    <col min="12547" max="12547" width="14.77734375" style="95" customWidth="1"/>
    <col min="12548" max="12549" width="3.77734375" style="95" customWidth="1"/>
    <col min="12550" max="12550" width="12.44140625" style="95" customWidth="1"/>
    <col min="12551" max="12551" width="2.109375" style="95" customWidth="1"/>
    <col min="12552" max="12552" width="12.5546875" style="95" customWidth="1"/>
    <col min="12553" max="12553" width="2.109375" style="95" customWidth="1"/>
    <col min="12554" max="12554" width="12.77734375" style="95" customWidth="1"/>
    <col min="12555" max="12555" width="2.109375" style="95" customWidth="1"/>
    <col min="12556" max="12556" width="12.77734375" style="95" customWidth="1"/>
    <col min="12557" max="12557" width="2" style="95" customWidth="1"/>
    <col min="12558" max="12558" width="11.77734375" style="95" customWidth="1"/>
    <col min="12559" max="12559" width="11.44140625" style="95" customWidth="1"/>
    <col min="12560" max="12560" width="1.77734375" style="95" customWidth="1"/>
    <col min="12561" max="12561" width="11.77734375" style="95" customWidth="1"/>
    <col min="12562" max="12562" width="2.109375" style="95" customWidth="1"/>
    <col min="12563" max="12563" width="11.44140625" style="95" customWidth="1"/>
    <col min="12564" max="12564" width="0.5546875" style="95" customWidth="1"/>
    <col min="12565" max="12565" width="2.109375" style="95" customWidth="1"/>
    <col min="12566" max="12566" width="10.5546875" style="95" customWidth="1"/>
    <col min="12567" max="12567" width="11.109375" style="95" customWidth="1"/>
    <col min="12568" max="12568" width="2.109375" style="95" customWidth="1"/>
    <col min="12569" max="12569" width="11.109375" style="95" customWidth="1"/>
    <col min="12570" max="12570" width="2.109375" style="95" customWidth="1"/>
    <col min="12571" max="12571" width="12.44140625" style="95" customWidth="1"/>
    <col min="12572" max="12790" width="8.77734375" style="95"/>
    <col min="12791" max="12791" width="51" style="95" customWidth="1"/>
    <col min="12792" max="12792" width="2.109375" style="95" customWidth="1"/>
    <col min="12793" max="12793" width="14.109375" style="95" customWidth="1"/>
    <col min="12794" max="12795" width="8.77734375" style="95" customWidth="1"/>
    <col min="12796" max="12796" width="2" style="95" customWidth="1"/>
    <col min="12797" max="12797" width="14.77734375" style="95" customWidth="1"/>
    <col min="12798" max="12798" width="2" style="95" customWidth="1"/>
    <col min="12799" max="12799" width="14.77734375" style="95" customWidth="1"/>
    <col min="12800" max="12800" width="2.109375" style="95" customWidth="1"/>
    <col min="12801" max="12801" width="14.77734375" style="95" customWidth="1"/>
    <col min="12802" max="12802" width="2.109375" style="95" customWidth="1"/>
    <col min="12803" max="12803" width="14.77734375" style="95" customWidth="1"/>
    <col min="12804" max="12805" width="3.77734375" style="95" customWidth="1"/>
    <col min="12806" max="12806" width="12.44140625" style="95" customWidth="1"/>
    <col min="12807" max="12807" width="2.109375" style="95" customWidth="1"/>
    <col min="12808" max="12808" width="12.5546875" style="95" customWidth="1"/>
    <col min="12809" max="12809" width="2.109375" style="95" customWidth="1"/>
    <col min="12810" max="12810" width="12.77734375" style="95" customWidth="1"/>
    <col min="12811" max="12811" width="2.109375" style="95" customWidth="1"/>
    <col min="12812" max="12812" width="12.77734375" style="95" customWidth="1"/>
    <col min="12813" max="12813" width="2" style="95" customWidth="1"/>
    <col min="12814" max="12814" width="11.77734375" style="95" customWidth="1"/>
    <col min="12815" max="12815" width="11.44140625" style="95" customWidth="1"/>
    <col min="12816" max="12816" width="1.77734375" style="95" customWidth="1"/>
    <col min="12817" max="12817" width="11.77734375" style="95" customWidth="1"/>
    <col min="12818" max="12818" width="2.109375" style="95" customWidth="1"/>
    <col min="12819" max="12819" width="11.44140625" style="95" customWidth="1"/>
    <col min="12820" max="12820" width="0.5546875" style="95" customWidth="1"/>
    <col min="12821" max="12821" width="2.109375" style="95" customWidth="1"/>
    <col min="12822" max="12822" width="10.5546875" style="95" customWidth="1"/>
    <col min="12823" max="12823" width="11.109375" style="95" customWidth="1"/>
    <col min="12824" max="12824" width="2.109375" style="95" customWidth="1"/>
    <col min="12825" max="12825" width="11.109375" style="95" customWidth="1"/>
    <col min="12826" max="12826" width="2.109375" style="95" customWidth="1"/>
    <col min="12827" max="12827" width="12.44140625" style="95" customWidth="1"/>
    <col min="12828" max="13046" width="8.77734375" style="95"/>
    <col min="13047" max="13047" width="51" style="95" customWidth="1"/>
    <col min="13048" max="13048" width="2.109375" style="95" customWidth="1"/>
    <col min="13049" max="13049" width="14.109375" style="95" customWidth="1"/>
    <col min="13050" max="13051" width="8.77734375" style="95" customWidth="1"/>
    <col min="13052" max="13052" width="2" style="95" customWidth="1"/>
    <col min="13053" max="13053" width="14.77734375" style="95" customWidth="1"/>
    <col min="13054" max="13054" width="2" style="95" customWidth="1"/>
    <col min="13055" max="13055" width="14.77734375" style="95" customWidth="1"/>
    <col min="13056" max="13056" width="2.109375" style="95" customWidth="1"/>
    <col min="13057" max="13057" width="14.77734375" style="95" customWidth="1"/>
    <col min="13058" max="13058" width="2.109375" style="95" customWidth="1"/>
    <col min="13059" max="13059" width="14.77734375" style="95" customWidth="1"/>
    <col min="13060" max="13061" width="3.77734375" style="95" customWidth="1"/>
    <col min="13062" max="13062" width="12.44140625" style="95" customWidth="1"/>
    <col min="13063" max="13063" width="2.109375" style="95" customWidth="1"/>
    <col min="13064" max="13064" width="12.5546875" style="95" customWidth="1"/>
    <col min="13065" max="13065" width="2.109375" style="95" customWidth="1"/>
    <col min="13066" max="13066" width="12.77734375" style="95" customWidth="1"/>
    <col min="13067" max="13067" width="2.109375" style="95" customWidth="1"/>
    <col min="13068" max="13068" width="12.77734375" style="95" customWidth="1"/>
    <col min="13069" max="13069" width="2" style="95" customWidth="1"/>
    <col min="13070" max="13070" width="11.77734375" style="95" customWidth="1"/>
    <col min="13071" max="13071" width="11.44140625" style="95" customWidth="1"/>
    <col min="13072" max="13072" width="1.77734375" style="95" customWidth="1"/>
    <col min="13073" max="13073" width="11.77734375" style="95" customWidth="1"/>
    <col min="13074" max="13074" width="2.109375" style="95" customWidth="1"/>
    <col min="13075" max="13075" width="11.44140625" style="95" customWidth="1"/>
    <col min="13076" max="13076" width="0.5546875" style="95" customWidth="1"/>
    <col min="13077" max="13077" width="2.109375" style="95" customWidth="1"/>
    <col min="13078" max="13078" width="10.5546875" style="95" customWidth="1"/>
    <col min="13079" max="13079" width="11.109375" style="95" customWidth="1"/>
    <col min="13080" max="13080" width="2.109375" style="95" customWidth="1"/>
    <col min="13081" max="13081" width="11.109375" style="95" customWidth="1"/>
    <col min="13082" max="13082" width="2.109375" style="95" customWidth="1"/>
    <col min="13083" max="13083" width="12.44140625" style="95" customWidth="1"/>
    <col min="13084" max="13302" width="8.77734375" style="95"/>
    <col min="13303" max="13303" width="51" style="95" customWidth="1"/>
    <col min="13304" max="13304" width="2.109375" style="95" customWidth="1"/>
    <col min="13305" max="13305" width="14.109375" style="95" customWidth="1"/>
    <col min="13306" max="13307" width="8.77734375" style="95" customWidth="1"/>
    <col min="13308" max="13308" width="2" style="95" customWidth="1"/>
    <col min="13309" max="13309" width="14.77734375" style="95" customWidth="1"/>
    <col min="13310" max="13310" width="2" style="95" customWidth="1"/>
    <col min="13311" max="13311" width="14.77734375" style="95" customWidth="1"/>
    <col min="13312" max="13312" width="2.109375" style="95" customWidth="1"/>
    <col min="13313" max="13313" width="14.77734375" style="95" customWidth="1"/>
    <col min="13314" max="13314" width="2.109375" style="95" customWidth="1"/>
    <col min="13315" max="13315" width="14.77734375" style="95" customWidth="1"/>
    <col min="13316" max="13317" width="3.77734375" style="95" customWidth="1"/>
    <col min="13318" max="13318" width="12.44140625" style="95" customWidth="1"/>
    <col min="13319" max="13319" width="2.109375" style="95" customWidth="1"/>
    <col min="13320" max="13320" width="12.5546875" style="95" customWidth="1"/>
    <col min="13321" max="13321" width="2.109375" style="95" customWidth="1"/>
    <col min="13322" max="13322" width="12.77734375" style="95" customWidth="1"/>
    <col min="13323" max="13323" width="2.109375" style="95" customWidth="1"/>
    <col min="13324" max="13324" width="12.77734375" style="95" customWidth="1"/>
    <col min="13325" max="13325" width="2" style="95" customWidth="1"/>
    <col min="13326" max="13326" width="11.77734375" style="95" customWidth="1"/>
    <col min="13327" max="13327" width="11.44140625" style="95" customWidth="1"/>
    <col min="13328" max="13328" width="1.77734375" style="95" customWidth="1"/>
    <col min="13329" max="13329" width="11.77734375" style="95" customWidth="1"/>
    <col min="13330" max="13330" width="2.109375" style="95" customWidth="1"/>
    <col min="13331" max="13331" width="11.44140625" style="95" customWidth="1"/>
    <col min="13332" max="13332" width="0.5546875" style="95" customWidth="1"/>
    <col min="13333" max="13333" width="2.109375" style="95" customWidth="1"/>
    <col min="13334" max="13334" width="10.5546875" style="95" customWidth="1"/>
    <col min="13335" max="13335" width="11.109375" style="95" customWidth="1"/>
    <col min="13336" max="13336" width="2.109375" style="95" customWidth="1"/>
    <col min="13337" max="13337" width="11.109375" style="95" customWidth="1"/>
    <col min="13338" max="13338" width="2.109375" style="95" customWidth="1"/>
    <col min="13339" max="13339" width="12.44140625" style="95" customWidth="1"/>
    <col min="13340" max="13558" width="8.77734375" style="95"/>
    <col min="13559" max="13559" width="51" style="95" customWidth="1"/>
    <col min="13560" max="13560" width="2.109375" style="95" customWidth="1"/>
    <col min="13561" max="13561" width="14.109375" style="95" customWidth="1"/>
    <col min="13562" max="13563" width="8.77734375" style="95" customWidth="1"/>
    <col min="13564" max="13564" width="2" style="95" customWidth="1"/>
    <col min="13565" max="13565" width="14.77734375" style="95" customWidth="1"/>
    <col min="13566" max="13566" width="2" style="95" customWidth="1"/>
    <col min="13567" max="13567" width="14.77734375" style="95" customWidth="1"/>
    <col min="13568" max="13568" width="2.109375" style="95" customWidth="1"/>
    <col min="13569" max="13569" width="14.77734375" style="95" customWidth="1"/>
    <col min="13570" max="13570" width="2.109375" style="95" customWidth="1"/>
    <col min="13571" max="13571" width="14.77734375" style="95" customWidth="1"/>
    <col min="13572" max="13573" width="3.77734375" style="95" customWidth="1"/>
    <col min="13574" max="13574" width="12.44140625" style="95" customWidth="1"/>
    <col min="13575" max="13575" width="2.109375" style="95" customWidth="1"/>
    <col min="13576" max="13576" width="12.5546875" style="95" customWidth="1"/>
    <col min="13577" max="13577" width="2.109375" style="95" customWidth="1"/>
    <col min="13578" max="13578" width="12.77734375" style="95" customWidth="1"/>
    <col min="13579" max="13579" width="2.109375" style="95" customWidth="1"/>
    <col min="13580" max="13580" width="12.77734375" style="95" customWidth="1"/>
    <col min="13581" max="13581" width="2" style="95" customWidth="1"/>
    <col min="13582" max="13582" width="11.77734375" style="95" customWidth="1"/>
    <col min="13583" max="13583" width="11.44140625" style="95" customWidth="1"/>
    <col min="13584" max="13584" width="1.77734375" style="95" customWidth="1"/>
    <col min="13585" max="13585" width="11.77734375" style="95" customWidth="1"/>
    <col min="13586" max="13586" width="2.109375" style="95" customWidth="1"/>
    <col min="13587" max="13587" width="11.44140625" style="95" customWidth="1"/>
    <col min="13588" max="13588" width="0.5546875" style="95" customWidth="1"/>
    <col min="13589" max="13589" width="2.109375" style="95" customWidth="1"/>
    <col min="13590" max="13590" width="10.5546875" style="95" customWidth="1"/>
    <col min="13591" max="13591" width="11.109375" style="95" customWidth="1"/>
    <col min="13592" max="13592" width="2.109375" style="95" customWidth="1"/>
    <col min="13593" max="13593" width="11.109375" style="95" customWidth="1"/>
    <col min="13594" max="13594" width="2.109375" style="95" customWidth="1"/>
    <col min="13595" max="13595" width="12.44140625" style="95" customWidth="1"/>
    <col min="13596" max="13814" width="8.77734375" style="95"/>
    <col min="13815" max="13815" width="51" style="95" customWidth="1"/>
    <col min="13816" max="13816" width="2.109375" style="95" customWidth="1"/>
    <col min="13817" max="13817" width="14.109375" style="95" customWidth="1"/>
    <col min="13818" max="13819" width="8.77734375" style="95" customWidth="1"/>
    <col min="13820" max="13820" width="2" style="95" customWidth="1"/>
    <col min="13821" max="13821" width="14.77734375" style="95" customWidth="1"/>
    <col min="13822" max="13822" width="2" style="95" customWidth="1"/>
    <col min="13823" max="13823" width="14.77734375" style="95" customWidth="1"/>
    <col min="13824" max="13824" width="2.109375" style="95" customWidth="1"/>
    <col min="13825" max="13825" width="14.77734375" style="95" customWidth="1"/>
    <col min="13826" max="13826" width="2.109375" style="95" customWidth="1"/>
    <col min="13827" max="13827" width="14.77734375" style="95" customWidth="1"/>
    <col min="13828" max="13829" width="3.77734375" style="95" customWidth="1"/>
    <col min="13830" max="13830" width="12.44140625" style="95" customWidth="1"/>
    <col min="13831" max="13831" width="2.109375" style="95" customWidth="1"/>
    <col min="13832" max="13832" width="12.5546875" style="95" customWidth="1"/>
    <col min="13833" max="13833" width="2.109375" style="95" customWidth="1"/>
    <col min="13834" max="13834" width="12.77734375" style="95" customWidth="1"/>
    <col min="13835" max="13835" width="2.109375" style="95" customWidth="1"/>
    <col min="13836" max="13836" width="12.77734375" style="95" customWidth="1"/>
    <col min="13837" max="13837" width="2" style="95" customWidth="1"/>
    <col min="13838" max="13838" width="11.77734375" style="95" customWidth="1"/>
    <col min="13839" max="13839" width="11.44140625" style="95" customWidth="1"/>
    <col min="13840" max="13840" width="1.77734375" style="95" customWidth="1"/>
    <col min="13841" max="13841" width="11.77734375" style="95" customWidth="1"/>
    <col min="13842" max="13842" width="2.109375" style="95" customWidth="1"/>
    <col min="13843" max="13843" width="11.44140625" style="95" customWidth="1"/>
    <col min="13844" max="13844" width="0.5546875" style="95" customWidth="1"/>
    <col min="13845" max="13845" width="2.109375" style="95" customWidth="1"/>
    <col min="13846" max="13846" width="10.5546875" style="95" customWidth="1"/>
    <col min="13847" max="13847" width="11.109375" style="95" customWidth="1"/>
    <col min="13848" max="13848" width="2.109375" style="95" customWidth="1"/>
    <col min="13849" max="13849" width="11.109375" style="95" customWidth="1"/>
    <col min="13850" max="13850" width="2.109375" style="95" customWidth="1"/>
    <col min="13851" max="13851" width="12.44140625" style="95" customWidth="1"/>
    <col min="13852" max="14070" width="8.77734375" style="95"/>
    <col min="14071" max="14071" width="51" style="95" customWidth="1"/>
    <col min="14072" max="14072" width="2.109375" style="95" customWidth="1"/>
    <col min="14073" max="14073" width="14.109375" style="95" customWidth="1"/>
    <col min="14074" max="14075" width="8.77734375" style="95" customWidth="1"/>
    <col min="14076" max="14076" width="2" style="95" customWidth="1"/>
    <col min="14077" max="14077" width="14.77734375" style="95" customWidth="1"/>
    <col min="14078" max="14078" width="2" style="95" customWidth="1"/>
    <col min="14079" max="14079" width="14.77734375" style="95" customWidth="1"/>
    <col min="14080" max="14080" width="2.109375" style="95" customWidth="1"/>
    <col min="14081" max="14081" width="14.77734375" style="95" customWidth="1"/>
    <col min="14082" max="14082" width="2.109375" style="95" customWidth="1"/>
    <col min="14083" max="14083" width="14.77734375" style="95" customWidth="1"/>
    <col min="14084" max="14085" width="3.77734375" style="95" customWidth="1"/>
    <col min="14086" max="14086" width="12.44140625" style="95" customWidth="1"/>
    <col min="14087" max="14087" width="2.109375" style="95" customWidth="1"/>
    <col min="14088" max="14088" width="12.5546875" style="95" customWidth="1"/>
    <col min="14089" max="14089" width="2.109375" style="95" customWidth="1"/>
    <col min="14090" max="14090" width="12.77734375" style="95" customWidth="1"/>
    <col min="14091" max="14091" width="2.109375" style="95" customWidth="1"/>
    <col min="14092" max="14092" width="12.77734375" style="95" customWidth="1"/>
    <col min="14093" max="14093" width="2" style="95" customWidth="1"/>
    <col min="14094" max="14094" width="11.77734375" style="95" customWidth="1"/>
    <col min="14095" max="14095" width="11.44140625" style="95" customWidth="1"/>
    <col min="14096" max="14096" width="1.77734375" style="95" customWidth="1"/>
    <col min="14097" max="14097" width="11.77734375" style="95" customWidth="1"/>
    <col min="14098" max="14098" width="2.109375" style="95" customWidth="1"/>
    <col min="14099" max="14099" width="11.44140625" style="95" customWidth="1"/>
    <col min="14100" max="14100" width="0.5546875" style="95" customWidth="1"/>
    <col min="14101" max="14101" width="2.109375" style="95" customWidth="1"/>
    <col min="14102" max="14102" width="10.5546875" style="95" customWidth="1"/>
    <col min="14103" max="14103" width="11.109375" style="95" customWidth="1"/>
    <col min="14104" max="14104" width="2.109375" style="95" customWidth="1"/>
    <col min="14105" max="14105" width="11.109375" style="95" customWidth="1"/>
    <col min="14106" max="14106" width="2.109375" style="95" customWidth="1"/>
    <col min="14107" max="14107" width="12.44140625" style="95" customWidth="1"/>
    <col min="14108" max="14326" width="8.77734375" style="95"/>
    <col min="14327" max="14327" width="51" style="95" customWidth="1"/>
    <col min="14328" max="14328" width="2.109375" style="95" customWidth="1"/>
    <col min="14329" max="14329" width="14.109375" style="95" customWidth="1"/>
    <col min="14330" max="14331" width="8.77734375" style="95" customWidth="1"/>
    <col min="14332" max="14332" width="2" style="95" customWidth="1"/>
    <col min="14333" max="14333" width="14.77734375" style="95" customWidth="1"/>
    <col min="14334" max="14334" width="2" style="95" customWidth="1"/>
    <col min="14335" max="14335" width="14.77734375" style="95" customWidth="1"/>
    <col min="14336" max="14336" width="2.109375" style="95" customWidth="1"/>
    <col min="14337" max="14337" width="14.77734375" style="95" customWidth="1"/>
    <col min="14338" max="14338" width="2.109375" style="95" customWidth="1"/>
    <col min="14339" max="14339" width="14.77734375" style="95" customWidth="1"/>
    <col min="14340" max="14341" width="3.77734375" style="95" customWidth="1"/>
    <col min="14342" max="14342" width="12.44140625" style="95" customWidth="1"/>
    <col min="14343" max="14343" width="2.109375" style="95" customWidth="1"/>
    <col min="14344" max="14344" width="12.5546875" style="95" customWidth="1"/>
    <col min="14345" max="14345" width="2.109375" style="95" customWidth="1"/>
    <col min="14346" max="14346" width="12.77734375" style="95" customWidth="1"/>
    <col min="14347" max="14347" width="2.109375" style="95" customWidth="1"/>
    <col min="14348" max="14348" width="12.77734375" style="95" customWidth="1"/>
    <col min="14349" max="14349" width="2" style="95" customWidth="1"/>
    <col min="14350" max="14350" width="11.77734375" style="95" customWidth="1"/>
    <col min="14351" max="14351" width="11.44140625" style="95" customWidth="1"/>
    <col min="14352" max="14352" width="1.77734375" style="95" customWidth="1"/>
    <col min="14353" max="14353" width="11.77734375" style="95" customWidth="1"/>
    <col min="14354" max="14354" width="2.109375" style="95" customWidth="1"/>
    <col min="14355" max="14355" width="11.44140625" style="95" customWidth="1"/>
    <col min="14356" max="14356" width="0.5546875" style="95" customWidth="1"/>
    <col min="14357" max="14357" width="2.109375" style="95" customWidth="1"/>
    <col min="14358" max="14358" width="10.5546875" style="95" customWidth="1"/>
    <col min="14359" max="14359" width="11.109375" style="95" customWidth="1"/>
    <col min="14360" max="14360" width="2.109375" style="95" customWidth="1"/>
    <col min="14361" max="14361" width="11.109375" style="95" customWidth="1"/>
    <col min="14362" max="14362" width="2.109375" style="95" customWidth="1"/>
    <col min="14363" max="14363" width="12.44140625" style="95" customWidth="1"/>
    <col min="14364" max="14582" width="8.77734375" style="95"/>
    <col min="14583" max="14583" width="51" style="95" customWidth="1"/>
    <col min="14584" max="14584" width="2.109375" style="95" customWidth="1"/>
    <col min="14585" max="14585" width="14.109375" style="95" customWidth="1"/>
    <col min="14586" max="14587" width="8.77734375" style="95" customWidth="1"/>
    <col min="14588" max="14588" width="2" style="95" customWidth="1"/>
    <col min="14589" max="14589" width="14.77734375" style="95" customWidth="1"/>
    <col min="14590" max="14590" width="2" style="95" customWidth="1"/>
    <col min="14591" max="14591" width="14.77734375" style="95" customWidth="1"/>
    <col min="14592" max="14592" width="2.109375" style="95" customWidth="1"/>
    <col min="14593" max="14593" width="14.77734375" style="95" customWidth="1"/>
    <col min="14594" max="14594" width="2.109375" style="95" customWidth="1"/>
    <col min="14595" max="14595" width="14.77734375" style="95" customWidth="1"/>
    <col min="14596" max="14597" width="3.77734375" style="95" customWidth="1"/>
    <col min="14598" max="14598" width="12.44140625" style="95" customWidth="1"/>
    <col min="14599" max="14599" width="2.109375" style="95" customWidth="1"/>
    <col min="14600" max="14600" width="12.5546875" style="95" customWidth="1"/>
    <col min="14601" max="14601" width="2.109375" style="95" customWidth="1"/>
    <col min="14602" max="14602" width="12.77734375" style="95" customWidth="1"/>
    <col min="14603" max="14603" width="2.109375" style="95" customWidth="1"/>
    <col min="14604" max="14604" width="12.77734375" style="95" customWidth="1"/>
    <col min="14605" max="14605" width="2" style="95" customWidth="1"/>
    <col min="14606" max="14606" width="11.77734375" style="95" customWidth="1"/>
    <col min="14607" max="14607" width="11.44140625" style="95" customWidth="1"/>
    <col min="14608" max="14608" width="1.77734375" style="95" customWidth="1"/>
    <col min="14609" max="14609" width="11.77734375" style="95" customWidth="1"/>
    <col min="14610" max="14610" width="2.109375" style="95" customWidth="1"/>
    <col min="14611" max="14611" width="11.44140625" style="95" customWidth="1"/>
    <col min="14612" max="14612" width="0.5546875" style="95" customWidth="1"/>
    <col min="14613" max="14613" width="2.109375" style="95" customWidth="1"/>
    <col min="14614" max="14614" width="10.5546875" style="95" customWidth="1"/>
    <col min="14615" max="14615" width="11.109375" style="95" customWidth="1"/>
    <col min="14616" max="14616" width="2.109375" style="95" customWidth="1"/>
    <col min="14617" max="14617" width="11.109375" style="95" customWidth="1"/>
    <col min="14618" max="14618" width="2.109375" style="95" customWidth="1"/>
    <col min="14619" max="14619" width="12.44140625" style="95" customWidth="1"/>
    <col min="14620" max="14838" width="8.77734375" style="95"/>
    <col min="14839" max="14839" width="51" style="95" customWidth="1"/>
    <col min="14840" max="14840" width="2.109375" style="95" customWidth="1"/>
    <col min="14841" max="14841" width="14.109375" style="95" customWidth="1"/>
    <col min="14842" max="14843" width="8.77734375" style="95" customWidth="1"/>
    <col min="14844" max="14844" width="2" style="95" customWidth="1"/>
    <col min="14845" max="14845" width="14.77734375" style="95" customWidth="1"/>
    <col min="14846" max="14846" width="2" style="95" customWidth="1"/>
    <col min="14847" max="14847" width="14.77734375" style="95" customWidth="1"/>
    <col min="14848" max="14848" width="2.109375" style="95" customWidth="1"/>
    <col min="14849" max="14849" width="14.77734375" style="95" customWidth="1"/>
    <col min="14850" max="14850" width="2.109375" style="95" customWidth="1"/>
    <col min="14851" max="14851" width="14.77734375" style="95" customWidth="1"/>
    <col min="14852" max="14853" width="3.77734375" style="95" customWidth="1"/>
    <col min="14854" max="14854" width="12.44140625" style="95" customWidth="1"/>
    <col min="14855" max="14855" width="2.109375" style="95" customWidth="1"/>
    <col min="14856" max="14856" width="12.5546875" style="95" customWidth="1"/>
    <col min="14857" max="14857" width="2.109375" style="95" customWidth="1"/>
    <col min="14858" max="14858" width="12.77734375" style="95" customWidth="1"/>
    <col min="14859" max="14859" width="2.109375" style="95" customWidth="1"/>
    <col min="14860" max="14860" width="12.77734375" style="95" customWidth="1"/>
    <col min="14861" max="14861" width="2" style="95" customWidth="1"/>
    <col min="14862" max="14862" width="11.77734375" style="95" customWidth="1"/>
    <col min="14863" max="14863" width="11.44140625" style="95" customWidth="1"/>
    <col min="14864" max="14864" width="1.77734375" style="95" customWidth="1"/>
    <col min="14865" max="14865" width="11.77734375" style="95" customWidth="1"/>
    <col min="14866" max="14866" width="2.109375" style="95" customWidth="1"/>
    <col min="14867" max="14867" width="11.44140625" style="95" customWidth="1"/>
    <col min="14868" max="14868" width="0.5546875" style="95" customWidth="1"/>
    <col min="14869" max="14869" width="2.109375" style="95" customWidth="1"/>
    <col min="14870" max="14870" width="10.5546875" style="95" customWidth="1"/>
    <col min="14871" max="14871" width="11.109375" style="95" customWidth="1"/>
    <col min="14872" max="14872" width="2.109375" style="95" customWidth="1"/>
    <col min="14873" max="14873" width="11.109375" style="95" customWidth="1"/>
    <col min="14874" max="14874" width="2.109375" style="95" customWidth="1"/>
    <col min="14875" max="14875" width="12.44140625" style="95" customWidth="1"/>
    <col min="14876" max="15094" width="8.77734375" style="95"/>
    <col min="15095" max="15095" width="51" style="95" customWidth="1"/>
    <col min="15096" max="15096" width="2.109375" style="95" customWidth="1"/>
    <col min="15097" max="15097" width="14.109375" style="95" customWidth="1"/>
    <col min="15098" max="15099" width="8.77734375" style="95" customWidth="1"/>
    <col min="15100" max="15100" width="2" style="95" customWidth="1"/>
    <col min="15101" max="15101" width="14.77734375" style="95" customWidth="1"/>
    <col min="15102" max="15102" width="2" style="95" customWidth="1"/>
    <col min="15103" max="15103" width="14.77734375" style="95" customWidth="1"/>
    <col min="15104" max="15104" width="2.109375" style="95" customWidth="1"/>
    <col min="15105" max="15105" width="14.77734375" style="95" customWidth="1"/>
    <col min="15106" max="15106" width="2.109375" style="95" customWidth="1"/>
    <col min="15107" max="15107" width="14.77734375" style="95" customWidth="1"/>
    <col min="15108" max="15109" width="3.77734375" style="95" customWidth="1"/>
    <col min="15110" max="15110" width="12.44140625" style="95" customWidth="1"/>
    <col min="15111" max="15111" width="2.109375" style="95" customWidth="1"/>
    <col min="15112" max="15112" width="12.5546875" style="95" customWidth="1"/>
    <col min="15113" max="15113" width="2.109375" style="95" customWidth="1"/>
    <col min="15114" max="15114" width="12.77734375" style="95" customWidth="1"/>
    <col min="15115" max="15115" width="2.109375" style="95" customWidth="1"/>
    <col min="15116" max="15116" width="12.77734375" style="95" customWidth="1"/>
    <col min="15117" max="15117" width="2" style="95" customWidth="1"/>
    <col min="15118" max="15118" width="11.77734375" style="95" customWidth="1"/>
    <col min="15119" max="15119" width="11.44140625" style="95" customWidth="1"/>
    <col min="15120" max="15120" width="1.77734375" style="95" customWidth="1"/>
    <col min="15121" max="15121" width="11.77734375" style="95" customWidth="1"/>
    <col min="15122" max="15122" width="2.109375" style="95" customWidth="1"/>
    <col min="15123" max="15123" width="11.44140625" style="95" customWidth="1"/>
    <col min="15124" max="15124" width="0.5546875" style="95" customWidth="1"/>
    <col min="15125" max="15125" width="2.109375" style="95" customWidth="1"/>
    <col min="15126" max="15126" width="10.5546875" style="95" customWidth="1"/>
    <col min="15127" max="15127" width="11.109375" style="95" customWidth="1"/>
    <col min="15128" max="15128" width="2.109375" style="95" customWidth="1"/>
    <col min="15129" max="15129" width="11.109375" style="95" customWidth="1"/>
    <col min="15130" max="15130" width="2.109375" style="95" customWidth="1"/>
    <col min="15131" max="15131" width="12.44140625" style="95" customWidth="1"/>
    <col min="15132" max="15350" width="8.77734375" style="95"/>
    <col min="15351" max="15351" width="51" style="95" customWidth="1"/>
    <col min="15352" max="15352" width="2.109375" style="95" customWidth="1"/>
    <col min="15353" max="15353" width="14.109375" style="95" customWidth="1"/>
    <col min="15354" max="15355" width="8.77734375" style="95" customWidth="1"/>
    <col min="15356" max="15356" width="2" style="95" customWidth="1"/>
    <col min="15357" max="15357" width="14.77734375" style="95" customWidth="1"/>
    <col min="15358" max="15358" width="2" style="95" customWidth="1"/>
    <col min="15359" max="15359" width="14.77734375" style="95" customWidth="1"/>
    <col min="15360" max="15360" width="2.109375" style="95" customWidth="1"/>
    <col min="15361" max="15361" width="14.77734375" style="95" customWidth="1"/>
    <col min="15362" max="15362" width="2.109375" style="95" customWidth="1"/>
    <col min="15363" max="15363" width="14.77734375" style="95" customWidth="1"/>
    <col min="15364" max="15365" width="3.77734375" style="95" customWidth="1"/>
    <col min="15366" max="15366" width="12.44140625" style="95" customWidth="1"/>
    <col min="15367" max="15367" width="2.109375" style="95" customWidth="1"/>
    <col min="15368" max="15368" width="12.5546875" style="95" customWidth="1"/>
    <col min="15369" max="15369" width="2.109375" style="95" customWidth="1"/>
    <col min="15370" max="15370" width="12.77734375" style="95" customWidth="1"/>
    <col min="15371" max="15371" width="2.109375" style="95" customWidth="1"/>
    <col min="15372" max="15372" width="12.77734375" style="95" customWidth="1"/>
    <col min="15373" max="15373" width="2" style="95" customWidth="1"/>
    <col min="15374" max="15374" width="11.77734375" style="95" customWidth="1"/>
    <col min="15375" max="15375" width="11.44140625" style="95" customWidth="1"/>
    <col min="15376" max="15376" width="1.77734375" style="95" customWidth="1"/>
    <col min="15377" max="15377" width="11.77734375" style="95" customWidth="1"/>
    <col min="15378" max="15378" width="2.109375" style="95" customWidth="1"/>
    <col min="15379" max="15379" width="11.44140625" style="95" customWidth="1"/>
    <col min="15380" max="15380" width="0.5546875" style="95" customWidth="1"/>
    <col min="15381" max="15381" width="2.109375" style="95" customWidth="1"/>
    <col min="15382" max="15382" width="10.5546875" style="95" customWidth="1"/>
    <col min="15383" max="15383" width="11.109375" style="95" customWidth="1"/>
    <col min="15384" max="15384" width="2.109375" style="95" customWidth="1"/>
    <col min="15385" max="15385" width="11.109375" style="95" customWidth="1"/>
    <col min="15386" max="15386" width="2.109375" style="95" customWidth="1"/>
    <col min="15387" max="15387" width="12.44140625" style="95" customWidth="1"/>
    <col min="15388" max="15606" width="8.77734375" style="95"/>
    <col min="15607" max="15607" width="51" style="95" customWidth="1"/>
    <col min="15608" max="15608" width="2.109375" style="95" customWidth="1"/>
    <col min="15609" max="15609" width="14.109375" style="95" customWidth="1"/>
    <col min="15610" max="15611" width="8.77734375" style="95" customWidth="1"/>
    <col min="15612" max="15612" width="2" style="95" customWidth="1"/>
    <col min="15613" max="15613" width="14.77734375" style="95" customWidth="1"/>
    <col min="15614" max="15614" width="2" style="95" customWidth="1"/>
    <col min="15615" max="15615" width="14.77734375" style="95" customWidth="1"/>
    <col min="15616" max="15616" width="2.109375" style="95" customWidth="1"/>
    <col min="15617" max="15617" width="14.77734375" style="95" customWidth="1"/>
    <col min="15618" max="15618" width="2.109375" style="95" customWidth="1"/>
    <col min="15619" max="15619" width="14.77734375" style="95" customWidth="1"/>
    <col min="15620" max="15621" width="3.77734375" style="95" customWidth="1"/>
    <col min="15622" max="15622" width="12.44140625" style="95" customWidth="1"/>
    <col min="15623" max="15623" width="2.109375" style="95" customWidth="1"/>
    <col min="15624" max="15624" width="12.5546875" style="95" customWidth="1"/>
    <col min="15625" max="15625" width="2.109375" style="95" customWidth="1"/>
    <col min="15626" max="15626" width="12.77734375" style="95" customWidth="1"/>
    <col min="15627" max="15627" width="2.109375" style="95" customWidth="1"/>
    <col min="15628" max="15628" width="12.77734375" style="95" customWidth="1"/>
    <col min="15629" max="15629" width="2" style="95" customWidth="1"/>
    <col min="15630" max="15630" width="11.77734375" style="95" customWidth="1"/>
    <col min="15631" max="15631" width="11.44140625" style="95" customWidth="1"/>
    <col min="15632" max="15632" width="1.77734375" style="95" customWidth="1"/>
    <col min="15633" max="15633" width="11.77734375" style="95" customWidth="1"/>
    <col min="15634" max="15634" width="2.109375" style="95" customWidth="1"/>
    <col min="15635" max="15635" width="11.44140625" style="95" customWidth="1"/>
    <col min="15636" max="15636" width="0.5546875" style="95" customWidth="1"/>
    <col min="15637" max="15637" width="2.109375" style="95" customWidth="1"/>
    <col min="15638" max="15638" width="10.5546875" style="95" customWidth="1"/>
    <col min="15639" max="15639" width="11.109375" style="95" customWidth="1"/>
    <col min="15640" max="15640" width="2.109375" style="95" customWidth="1"/>
    <col min="15641" max="15641" width="11.109375" style="95" customWidth="1"/>
    <col min="15642" max="15642" width="2.109375" style="95" customWidth="1"/>
    <col min="15643" max="15643" width="12.44140625" style="95" customWidth="1"/>
    <col min="15644" max="15862" width="8.77734375" style="95"/>
    <col min="15863" max="15863" width="51" style="95" customWidth="1"/>
    <col min="15864" max="15864" width="2.109375" style="95" customWidth="1"/>
    <col min="15865" max="15865" width="14.109375" style="95" customWidth="1"/>
    <col min="15866" max="15867" width="8.77734375" style="95" customWidth="1"/>
    <col min="15868" max="15868" width="2" style="95" customWidth="1"/>
    <col min="15869" max="15869" width="14.77734375" style="95" customWidth="1"/>
    <col min="15870" max="15870" width="2" style="95" customWidth="1"/>
    <col min="15871" max="15871" width="14.77734375" style="95" customWidth="1"/>
    <col min="15872" max="15872" width="2.109375" style="95" customWidth="1"/>
    <col min="15873" max="15873" width="14.77734375" style="95" customWidth="1"/>
    <col min="15874" max="15874" width="2.109375" style="95" customWidth="1"/>
    <col min="15875" max="15875" width="14.77734375" style="95" customWidth="1"/>
    <col min="15876" max="15877" width="3.77734375" style="95" customWidth="1"/>
    <col min="15878" max="15878" width="12.44140625" style="95" customWidth="1"/>
    <col min="15879" max="15879" width="2.109375" style="95" customWidth="1"/>
    <col min="15880" max="15880" width="12.5546875" style="95" customWidth="1"/>
    <col min="15881" max="15881" width="2.109375" style="95" customWidth="1"/>
    <col min="15882" max="15882" width="12.77734375" style="95" customWidth="1"/>
    <col min="15883" max="15883" width="2.109375" style="95" customWidth="1"/>
    <col min="15884" max="15884" width="12.77734375" style="95" customWidth="1"/>
    <col min="15885" max="15885" width="2" style="95" customWidth="1"/>
    <col min="15886" max="15886" width="11.77734375" style="95" customWidth="1"/>
    <col min="15887" max="15887" width="11.44140625" style="95" customWidth="1"/>
    <col min="15888" max="15888" width="1.77734375" style="95" customWidth="1"/>
    <col min="15889" max="15889" width="11.77734375" style="95" customWidth="1"/>
    <col min="15890" max="15890" width="2.109375" style="95" customWidth="1"/>
    <col min="15891" max="15891" width="11.44140625" style="95" customWidth="1"/>
    <col min="15892" max="15892" width="0.5546875" style="95" customWidth="1"/>
    <col min="15893" max="15893" width="2.109375" style="95" customWidth="1"/>
    <col min="15894" max="15894" width="10.5546875" style="95" customWidth="1"/>
    <col min="15895" max="15895" width="11.109375" style="95" customWidth="1"/>
    <col min="15896" max="15896" width="2.109375" style="95" customWidth="1"/>
    <col min="15897" max="15897" width="11.109375" style="95" customWidth="1"/>
    <col min="15898" max="15898" width="2.109375" style="95" customWidth="1"/>
    <col min="15899" max="15899" width="12.44140625" style="95" customWidth="1"/>
    <col min="15900" max="16118" width="8.77734375" style="95"/>
    <col min="16119" max="16119" width="51" style="95" customWidth="1"/>
    <col min="16120" max="16120" width="2.109375" style="95" customWidth="1"/>
    <col min="16121" max="16121" width="14.109375" style="95" customWidth="1"/>
    <col min="16122" max="16123" width="8.77734375" style="95" customWidth="1"/>
    <col min="16124" max="16124" width="2" style="95" customWidth="1"/>
    <col min="16125" max="16125" width="14.77734375" style="95" customWidth="1"/>
    <col min="16126" max="16126" width="2" style="95" customWidth="1"/>
    <col min="16127" max="16127" width="14.77734375" style="95" customWidth="1"/>
    <col min="16128" max="16128" width="2.109375" style="95" customWidth="1"/>
    <col min="16129" max="16129" width="14.77734375" style="95" customWidth="1"/>
    <col min="16130" max="16130" width="2.109375" style="95" customWidth="1"/>
    <col min="16131" max="16131" width="14.77734375" style="95" customWidth="1"/>
    <col min="16132" max="16133" width="3.77734375" style="95" customWidth="1"/>
    <col min="16134" max="16134" width="12.44140625" style="95" customWidth="1"/>
    <col min="16135" max="16135" width="2.109375" style="95" customWidth="1"/>
    <col min="16136" max="16136" width="12.5546875" style="95" customWidth="1"/>
    <col min="16137" max="16137" width="2.109375" style="95" customWidth="1"/>
    <col min="16138" max="16138" width="12.77734375" style="95" customWidth="1"/>
    <col min="16139" max="16139" width="2.109375" style="95" customWidth="1"/>
    <col min="16140" max="16140" width="12.77734375" style="95" customWidth="1"/>
    <col min="16141" max="16141" width="2" style="95" customWidth="1"/>
    <col min="16142" max="16142" width="11.77734375" style="95" customWidth="1"/>
    <col min="16143" max="16143" width="11.44140625" style="95" customWidth="1"/>
    <col min="16144" max="16144" width="1.77734375" style="95" customWidth="1"/>
    <col min="16145" max="16145" width="11.77734375" style="95" customWidth="1"/>
    <col min="16146" max="16146" width="2.109375" style="95" customWidth="1"/>
    <col min="16147" max="16147" width="11.44140625" style="95" customWidth="1"/>
    <col min="16148" max="16148" width="0.5546875" style="95" customWidth="1"/>
    <col min="16149" max="16149" width="2.109375" style="95" customWidth="1"/>
    <col min="16150" max="16150" width="10.5546875" style="95" customWidth="1"/>
    <col min="16151" max="16151" width="11.109375" style="95" customWidth="1"/>
    <col min="16152" max="16152" width="2.109375" style="95" customWidth="1"/>
    <col min="16153" max="16153" width="11.109375" style="95" customWidth="1"/>
    <col min="16154" max="16154" width="2.109375" style="95" customWidth="1"/>
    <col min="16155" max="16155" width="12.44140625" style="95" customWidth="1"/>
    <col min="16156" max="16376" width="8.77734375" style="95"/>
    <col min="16377" max="16384" width="8.77734375" style="95" customWidth="1"/>
  </cols>
  <sheetData>
    <row r="1" spans="1:11">
      <c r="A1" s="205" t="s">
        <v>60</v>
      </c>
    </row>
    <row r="3" spans="1:11" ht="18">
      <c r="A3" s="144" t="s">
        <v>112</v>
      </c>
    </row>
    <row r="4" spans="1:11" ht="18">
      <c r="A4" s="144" t="s">
        <v>153</v>
      </c>
      <c r="B4" s="86"/>
      <c r="C4" s="87"/>
      <c r="D4" s="87"/>
      <c r="E4" s="87"/>
      <c r="F4" s="87"/>
      <c r="G4" s="87"/>
      <c r="H4" s="87"/>
      <c r="I4" s="87"/>
      <c r="J4" s="87"/>
      <c r="K4" s="87"/>
    </row>
    <row r="5" spans="1:11" ht="18">
      <c r="A5" s="144" t="s">
        <v>247</v>
      </c>
      <c r="B5" s="89"/>
      <c r="C5" s="90"/>
      <c r="D5" s="90"/>
      <c r="E5" s="90"/>
      <c r="F5" s="90"/>
      <c r="G5" s="90"/>
      <c r="H5" s="90"/>
      <c r="I5" s="90"/>
      <c r="J5" s="90"/>
      <c r="K5" s="91" t="s">
        <v>154</v>
      </c>
    </row>
    <row r="6" spans="1:11" ht="18">
      <c r="A6" s="144" t="s">
        <v>155</v>
      </c>
      <c r="B6" s="89"/>
      <c r="C6" s="90"/>
      <c r="D6" s="90"/>
      <c r="E6" s="90"/>
      <c r="F6" s="90"/>
      <c r="G6" s="90"/>
      <c r="H6" s="90"/>
      <c r="I6" s="90"/>
      <c r="J6" s="90"/>
      <c r="K6" s="111" t="s">
        <v>189</v>
      </c>
    </row>
    <row r="7" spans="1:11" ht="18">
      <c r="A7" s="144" t="s">
        <v>248</v>
      </c>
      <c r="B7" s="89"/>
      <c r="C7" s="90"/>
      <c r="D7" s="90"/>
      <c r="E7" s="90"/>
      <c r="F7" s="90"/>
      <c r="G7" s="90"/>
      <c r="H7" s="90"/>
      <c r="I7" s="90"/>
      <c r="J7" s="90"/>
      <c r="K7" s="111"/>
    </row>
    <row r="8" spans="1:11" ht="18">
      <c r="A8" s="145" t="s">
        <v>1289</v>
      </c>
      <c r="B8" s="89"/>
      <c r="C8" s="90"/>
      <c r="D8" s="90"/>
      <c r="E8" s="90"/>
      <c r="F8" s="90"/>
      <c r="G8" s="90"/>
      <c r="H8" s="90"/>
      <c r="I8" s="90"/>
      <c r="J8" s="90"/>
      <c r="K8" s="90"/>
    </row>
    <row r="9" spans="1:11" ht="15.75">
      <c r="A9" s="99" t="s">
        <v>157</v>
      </c>
      <c r="B9" s="92"/>
      <c r="C9" s="90"/>
      <c r="D9" s="90"/>
      <c r="E9" s="90"/>
      <c r="F9" s="90"/>
      <c r="G9" s="90"/>
      <c r="H9" s="90"/>
      <c r="I9" s="90"/>
      <c r="J9" s="90"/>
      <c r="K9" s="90"/>
    </row>
    <row r="10" spans="1:11">
      <c r="A10" s="94"/>
      <c r="B10" s="89"/>
      <c r="C10" s="90"/>
      <c r="D10" s="90"/>
      <c r="E10" s="90"/>
      <c r="F10" s="90"/>
      <c r="G10" s="90"/>
      <c r="H10" s="90"/>
      <c r="I10" s="90"/>
      <c r="J10" s="90"/>
      <c r="K10" s="90"/>
    </row>
    <row r="11" spans="1:11" ht="15.75">
      <c r="C11" s="764"/>
      <c r="D11" s="765"/>
      <c r="E11" s="765"/>
      <c r="F11" s="765"/>
      <c r="G11" s="765"/>
      <c r="H11" s="765"/>
      <c r="I11" s="765"/>
      <c r="J11" s="765"/>
      <c r="K11" s="765"/>
    </row>
    <row r="12" spans="1:11" ht="15.75">
      <c r="C12" s="97"/>
      <c r="D12" s="97"/>
      <c r="E12" s="97"/>
      <c r="F12" s="97"/>
      <c r="G12" s="97"/>
      <c r="H12" s="97"/>
      <c r="I12" s="97"/>
      <c r="J12" s="97"/>
      <c r="K12" s="97" t="s">
        <v>158</v>
      </c>
    </row>
    <row r="13" spans="1:11" ht="15.75">
      <c r="C13" s="97"/>
      <c r="D13" s="97"/>
      <c r="E13" s="97"/>
      <c r="F13" s="97"/>
      <c r="G13" s="97"/>
      <c r="H13" s="97"/>
      <c r="I13" s="97"/>
      <c r="J13" s="97"/>
      <c r="K13" s="406" t="s">
        <v>159</v>
      </c>
    </row>
    <row r="14" spans="1:11" ht="15.75">
      <c r="C14" s="761" t="s">
        <v>1283</v>
      </c>
      <c r="D14" s="761"/>
      <c r="E14" s="761"/>
      <c r="F14" s="761"/>
      <c r="G14" s="761"/>
      <c r="H14" s="97"/>
      <c r="I14" s="97"/>
      <c r="J14" s="97"/>
      <c r="K14" s="406" t="s">
        <v>161</v>
      </c>
    </row>
    <row r="15" spans="1:11" ht="15.75">
      <c r="C15" s="406" t="s">
        <v>162</v>
      </c>
      <c r="D15" s="406"/>
      <c r="E15" s="389" t="s">
        <v>163</v>
      </c>
      <c r="F15" s="406"/>
      <c r="G15" s="405" t="s">
        <v>164</v>
      </c>
      <c r="H15" s="97"/>
      <c r="I15" s="405" t="s">
        <v>165</v>
      </c>
      <c r="J15" s="97"/>
      <c r="K15" s="405" t="s">
        <v>234</v>
      </c>
    </row>
    <row r="16" spans="1:11">
      <c r="A16" s="92"/>
      <c r="B16" s="89"/>
      <c r="C16" s="98"/>
      <c r="D16" s="90"/>
      <c r="E16" s="90"/>
      <c r="F16" s="90"/>
      <c r="G16" s="98"/>
      <c r="H16" s="90"/>
      <c r="I16" s="98"/>
      <c r="J16" s="90"/>
      <c r="K16" s="98"/>
    </row>
    <row r="17" spans="1:11" ht="15.75">
      <c r="A17" s="99" t="s">
        <v>72</v>
      </c>
    </row>
    <row r="18" spans="1:11">
      <c r="A18" s="100" t="s">
        <v>249</v>
      </c>
      <c r="B18" s="95" t="s">
        <v>74</v>
      </c>
      <c r="C18" s="127">
        <v>628000</v>
      </c>
      <c r="D18" s="150"/>
      <c r="E18" s="127">
        <v>628000</v>
      </c>
      <c r="F18" s="150"/>
      <c r="G18" s="127">
        <v>622000</v>
      </c>
      <c r="H18" s="150"/>
      <c r="I18" s="127">
        <f>ROUND('Exhibit A-4  State - Federal'!C16,-2)</f>
        <v>624900</v>
      </c>
      <c r="J18" s="150"/>
      <c r="K18" s="127">
        <f t="shared" ref="K18:K23" si="0">SUM(I18)-SUM(G18)</f>
        <v>2900</v>
      </c>
    </row>
    <row r="19" spans="1:11">
      <c r="A19" s="100" t="s">
        <v>250</v>
      </c>
      <c r="B19" s="95" t="s">
        <v>74</v>
      </c>
      <c r="C19" s="102">
        <v>580000</v>
      </c>
      <c r="D19" s="103"/>
      <c r="E19" s="102">
        <v>579000</v>
      </c>
      <c r="F19" s="104"/>
      <c r="G19" s="102">
        <v>575000</v>
      </c>
      <c r="H19" s="104"/>
      <c r="I19" s="102">
        <f>ROUND('Exhibit A-4  State - Federal'!C17,-2)</f>
        <v>571800</v>
      </c>
      <c r="J19" s="104"/>
      <c r="K19" s="102">
        <f t="shared" si="0"/>
        <v>-3200</v>
      </c>
    </row>
    <row r="20" spans="1:11">
      <c r="A20" s="100" t="s">
        <v>251</v>
      </c>
      <c r="B20" s="95" t="s">
        <v>74</v>
      </c>
      <c r="C20" s="102">
        <v>257000</v>
      </c>
      <c r="D20" s="103"/>
      <c r="E20" s="102">
        <v>257000</v>
      </c>
      <c r="F20" s="104"/>
      <c r="G20" s="102">
        <v>257000</v>
      </c>
      <c r="H20" s="104"/>
      <c r="I20" s="102">
        <f>ROUND('Exhibit A-4  State - Federal'!C18,-2)</f>
        <v>257400</v>
      </c>
      <c r="J20" s="104"/>
      <c r="K20" s="102">
        <f t="shared" si="0"/>
        <v>400</v>
      </c>
    </row>
    <row r="21" spans="1:11">
      <c r="A21" s="100" t="s">
        <v>195</v>
      </c>
      <c r="B21" s="95" t="s">
        <v>74</v>
      </c>
      <c r="C21" s="102">
        <v>10186000</v>
      </c>
      <c r="E21" s="102">
        <v>9029000</v>
      </c>
      <c r="F21" s="102"/>
      <c r="G21" s="102">
        <v>9035000</v>
      </c>
      <c r="H21" s="102"/>
      <c r="I21" s="102">
        <f>ROUND('Exhibit A-4  State - Federal'!C19,-2)</f>
        <v>7539700</v>
      </c>
      <c r="J21" s="102"/>
      <c r="K21" s="102">
        <f t="shared" si="0"/>
        <v>-1495300</v>
      </c>
    </row>
    <row r="22" spans="1:11">
      <c r="A22" s="100" t="s">
        <v>252</v>
      </c>
      <c r="B22" s="95" t="s">
        <v>74</v>
      </c>
      <c r="C22" s="102">
        <v>5000</v>
      </c>
      <c r="E22" s="102">
        <v>5000</v>
      </c>
      <c r="F22" s="102"/>
      <c r="G22" s="102">
        <v>5000</v>
      </c>
      <c r="H22" s="102"/>
      <c r="I22" s="102">
        <f>ROUND('Exhibit A-4  State - Federal'!C20,-2)-100</f>
        <v>-300</v>
      </c>
      <c r="J22" s="102"/>
      <c r="K22" s="102">
        <f t="shared" si="0"/>
        <v>-5300</v>
      </c>
    </row>
    <row r="23" spans="1:11">
      <c r="A23" s="100" t="s">
        <v>253</v>
      </c>
      <c r="B23" s="95" t="s">
        <v>74</v>
      </c>
      <c r="C23" s="102">
        <v>5053000</v>
      </c>
      <c r="E23" s="102">
        <v>5833000</v>
      </c>
      <c r="F23" s="102"/>
      <c r="G23" s="102">
        <v>5831000</v>
      </c>
      <c r="H23" s="102"/>
      <c r="I23" s="327">
        <f>ROUND('Exhibit A-4  State - Federal'!C44,-2)-100</f>
        <v>5574900</v>
      </c>
      <c r="J23" s="102"/>
      <c r="K23" s="102">
        <f t="shared" si="0"/>
        <v>-256100</v>
      </c>
    </row>
    <row r="24" spans="1:11" ht="15.75">
      <c r="A24" s="105" t="s">
        <v>254</v>
      </c>
      <c r="B24" s="95" t="s">
        <v>74</v>
      </c>
      <c r="C24" s="106">
        <f>ROUND(SUM(C18:C23),1)</f>
        <v>16709000</v>
      </c>
      <c r="D24" s="110"/>
      <c r="E24" s="515">
        <f>ROUND(SUM(E18:E23),1)</f>
        <v>16331000</v>
      </c>
      <c r="F24" s="110"/>
      <c r="G24" s="106">
        <f>ROUND(SUM(G18:G23),1)</f>
        <v>16325000</v>
      </c>
      <c r="H24" s="110"/>
      <c r="I24" s="106">
        <f>ROUND(SUM(I18:I23),1)</f>
        <v>14568400</v>
      </c>
      <c r="J24" s="110"/>
      <c r="K24" s="106">
        <f>ROUND(SUM(K18:K23),1)</f>
        <v>-1756600</v>
      </c>
    </row>
    <row r="25" spans="1:11">
      <c r="C25" s="108"/>
      <c r="D25" s="102"/>
      <c r="E25" s="102"/>
      <c r="F25" s="102"/>
      <c r="G25" s="108"/>
      <c r="H25" s="102"/>
      <c r="I25" s="108"/>
      <c r="J25" s="102"/>
      <c r="K25" s="108"/>
    </row>
    <row r="26" spans="1:11" ht="15.75">
      <c r="A26" s="99" t="s">
        <v>80</v>
      </c>
      <c r="C26" s="102"/>
      <c r="D26" s="102"/>
      <c r="E26" s="102"/>
      <c r="F26" s="102"/>
      <c r="G26" s="102"/>
      <c r="H26" s="102"/>
      <c r="I26" s="102"/>
      <c r="J26" s="102"/>
      <c r="K26" s="102"/>
    </row>
    <row r="27" spans="1:11">
      <c r="A27" s="100" t="s">
        <v>255</v>
      </c>
      <c r="B27" s="95" t="s">
        <v>74</v>
      </c>
      <c r="C27" s="102">
        <v>6581000</v>
      </c>
      <c r="D27" s="102"/>
      <c r="E27" s="102">
        <v>6660000</v>
      </c>
      <c r="F27" s="102"/>
      <c r="G27" s="102">
        <v>6660000</v>
      </c>
      <c r="H27" s="102"/>
      <c r="I27" s="104">
        <f>ROUND('Exhibit A-4  State - Federal'!C34,-2)+100</f>
        <v>6619600</v>
      </c>
      <c r="J27" s="102"/>
      <c r="K27" s="102">
        <f>-(SUM(G27)-SUM(I27))</f>
        <v>-40400</v>
      </c>
    </row>
    <row r="28" spans="1:11">
      <c r="A28" s="100" t="s">
        <v>256</v>
      </c>
      <c r="B28" s="95" t="s">
        <v>74</v>
      </c>
      <c r="C28" s="102">
        <v>9644000</v>
      </c>
      <c r="D28" s="102"/>
      <c r="E28" s="102">
        <v>9042000</v>
      </c>
      <c r="F28" s="102"/>
      <c r="G28" s="102">
        <v>9009000</v>
      </c>
      <c r="H28" s="102"/>
      <c r="I28" s="516">
        <f>ROUND('Exhibit A-4  State - Federal'!C35,-2)-100</f>
        <v>8467600</v>
      </c>
      <c r="J28" s="102"/>
      <c r="K28" s="102">
        <f>-(SUM(G28)-SUM(I28))</f>
        <v>-541400</v>
      </c>
    </row>
    <row r="29" spans="1:11">
      <c r="A29" s="100" t="s">
        <v>257</v>
      </c>
      <c r="B29" s="95" t="s">
        <v>74</v>
      </c>
      <c r="C29" s="102">
        <v>798000</v>
      </c>
      <c r="D29" s="102"/>
      <c r="E29" s="102">
        <v>798000</v>
      </c>
      <c r="F29" s="102"/>
      <c r="G29" s="102">
        <v>798000</v>
      </c>
      <c r="H29" s="102"/>
      <c r="I29" s="516">
        <f>ROUND(-'Exhibit A-4  State - Federal'!C45,-2)</f>
        <v>610300</v>
      </c>
      <c r="J29" s="102"/>
      <c r="K29" s="102">
        <f>-(SUM(G29)-SUM(I29))</f>
        <v>-187700</v>
      </c>
    </row>
    <row r="30" spans="1:11" ht="15.75">
      <c r="A30" s="105" t="s">
        <v>258</v>
      </c>
      <c r="B30" s="95" t="s">
        <v>74</v>
      </c>
      <c r="C30" s="107">
        <f>ROUND(SUM(C27:C29),1)</f>
        <v>17023000</v>
      </c>
      <c r="D30" s="110"/>
      <c r="E30" s="107">
        <f>ROUND(SUM(E27:E29),1)</f>
        <v>16500000</v>
      </c>
      <c r="F30" s="110"/>
      <c r="G30" s="107">
        <f>ROUND(SUM(G27:G29),1)</f>
        <v>16467000</v>
      </c>
      <c r="H30" s="110"/>
      <c r="I30" s="107">
        <f>ROUND(SUM(I27:I29),1)</f>
        <v>15697500</v>
      </c>
      <c r="J30" s="110"/>
      <c r="K30" s="107">
        <f>ROUND(SUM(K27:K29),1)</f>
        <v>-769500</v>
      </c>
    </row>
    <row r="31" spans="1:11">
      <c r="C31" s="102"/>
      <c r="D31" s="102"/>
      <c r="E31" s="102"/>
      <c r="F31" s="102"/>
      <c r="G31" s="102"/>
      <c r="H31" s="102"/>
      <c r="I31" s="102"/>
      <c r="J31" s="102"/>
      <c r="K31" s="102"/>
    </row>
    <row r="32" spans="1:11" ht="15.75">
      <c r="A32" s="99" t="s">
        <v>186</v>
      </c>
      <c r="C32" s="102"/>
      <c r="D32" s="102"/>
      <c r="E32" s="102"/>
      <c r="F32" s="102"/>
      <c r="G32" s="102"/>
      <c r="H32" s="102"/>
      <c r="I32" s="102"/>
      <c r="J32" s="102"/>
      <c r="K32" s="102"/>
    </row>
    <row r="33" spans="1:11" ht="15.75">
      <c r="A33" s="105" t="s">
        <v>259</v>
      </c>
      <c r="B33" s="95" t="s">
        <v>74</v>
      </c>
      <c r="C33" s="374">
        <f>ROUND(SUM(C24)-SUM(C30),1)</f>
        <v>-314000</v>
      </c>
      <c r="D33" s="110"/>
      <c r="E33" s="374">
        <f>ROUND(SUM(E24)-SUM(E30),1)</f>
        <v>-169000</v>
      </c>
      <c r="F33" s="110"/>
      <c r="G33" s="374">
        <f>ROUND(SUM(G24)-SUM(G30),1)</f>
        <v>-142000</v>
      </c>
      <c r="H33" s="110"/>
      <c r="I33" s="374">
        <f>ROUND(SUM(I24)-SUM(I30),1)</f>
        <v>-1129100</v>
      </c>
      <c r="J33" s="110"/>
      <c r="K33" s="374">
        <f>ROUND(SUM(K24)-SUM(K30),1)</f>
        <v>-987100</v>
      </c>
    </row>
    <row r="34" spans="1:11">
      <c r="C34" s="102"/>
      <c r="D34" s="102"/>
      <c r="E34" s="102"/>
      <c r="F34" s="102"/>
      <c r="G34" s="102"/>
      <c r="H34" s="102"/>
      <c r="I34" s="102"/>
      <c r="J34" s="102"/>
      <c r="K34" s="102"/>
    </row>
    <row r="35" spans="1:11" ht="15.75">
      <c r="A35" s="99" t="s">
        <v>96</v>
      </c>
      <c r="C35" s="102"/>
      <c r="D35" s="102"/>
      <c r="E35" s="102"/>
      <c r="F35" s="102"/>
      <c r="G35" s="102"/>
      <c r="H35" s="102"/>
      <c r="I35" s="102"/>
      <c r="J35" s="102"/>
      <c r="K35" s="102"/>
    </row>
    <row r="36" spans="1:11">
      <c r="A36" s="100" t="s">
        <v>260</v>
      </c>
      <c r="B36" s="95" t="s">
        <v>74</v>
      </c>
      <c r="C36" s="102">
        <v>367000</v>
      </c>
      <c r="D36" s="102"/>
      <c r="E36" s="102">
        <v>267000</v>
      </c>
      <c r="F36" s="102"/>
      <c r="G36" s="102">
        <v>267000</v>
      </c>
      <c r="H36" s="102"/>
      <c r="I36" s="516">
        <f>ROUND('Exhibit A-4  State - Federal'!C43,-2)</f>
        <v>0</v>
      </c>
      <c r="J36" s="102"/>
      <c r="K36" s="102">
        <f>SUM(I36)-SUM(G36)</f>
        <v>-267000</v>
      </c>
    </row>
    <row r="37" spans="1:11" ht="15.75">
      <c r="A37" s="99" t="s">
        <v>242</v>
      </c>
      <c r="C37" s="108"/>
      <c r="D37" s="102"/>
      <c r="E37" s="108"/>
      <c r="F37" s="102"/>
      <c r="G37" s="108"/>
      <c r="H37" s="102"/>
      <c r="I37" s="108"/>
      <c r="J37" s="102"/>
      <c r="K37" s="108"/>
    </row>
    <row r="38" spans="1:11" ht="15.75">
      <c r="A38" s="105" t="s">
        <v>261</v>
      </c>
      <c r="B38" s="95" t="s">
        <v>74</v>
      </c>
      <c r="C38" s="374">
        <f>ROUND(SUM(C35:C36),1)</f>
        <v>367000</v>
      </c>
      <c r="D38" s="110"/>
      <c r="E38" s="374">
        <f>ROUND(SUM(E35:E36),1)</f>
        <v>267000</v>
      </c>
      <c r="F38" s="110"/>
      <c r="G38" s="374">
        <f>ROUND(SUM(G35:G36),1)</f>
        <v>267000</v>
      </c>
      <c r="H38" s="110"/>
      <c r="I38" s="374">
        <f>ROUND(SUM(I35:I36),1)</f>
        <v>0</v>
      </c>
      <c r="J38" s="110"/>
      <c r="K38" s="374">
        <f>ROUND(SUM(K35:K36),1)</f>
        <v>-267000</v>
      </c>
    </row>
    <row r="39" spans="1:11" ht="15.75">
      <c r="A39" s="105"/>
      <c r="C39" s="110"/>
      <c r="D39" s="110"/>
      <c r="E39" s="110"/>
      <c r="F39" s="110"/>
      <c r="G39" s="110"/>
      <c r="H39" s="110"/>
      <c r="I39" s="110"/>
      <c r="J39" s="110"/>
      <c r="K39" s="110"/>
    </row>
    <row r="40" spans="1:11" ht="15.75">
      <c r="A40" s="99" t="s">
        <v>244</v>
      </c>
      <c r="C40" s="102"/>
      <c r="D40" s="102"/>
      <c r="E40" s="102"/>
      <c r="F40" s="102"/>
      <c r="G40" s="102"/>
      <c r="H40" s="102"/>
      <c r="I40" s="102"/>
      <c r="J40" s="102"/>
      <c r="K40" s="102"/>
    </row>
    <row r="41" spans="1:11" ht="15.75">
      <c r="A41" s="99" t="s">
        <v>245</v>
      </c>
      <c r="C41" s="102"/>
      <c r="D41" s="102"/>
      <c r="E41" s="102"/>
      <c r="F41" s="102"/>
      <c r="G41" s="102"/>
      <c r="H41" s="102"/>
      <c r="I41" s="102"/>
      <c r="J41" s="102"/>
      <c r="K41" s="102"/>
    </row>
    <row r="42" spans="1:11" ht="15.75">
      <c r="A42" s="105" t="s">
        <v>246</v>
      </c>
      <c r="B42" s="109" t="s">
        <v>74</v>
      </c>
      <c r="C42" s="110">
        <f>ROUND(SUM(C33)+SUM(C38),1)</f>
        <v>53000</v>
      </c>
      <c r="D42" s="117"/>
      <c r="E42" s="110">
        <f>ROUND(SUM(E33)+SUM(E38),1)</f>
        <v>98000</v>
      </c>
      <c r="F42" s="117"/>
      <c r="G42" s="110">
        <f>ROUND(SUM(G33)+SUM(G38),1)</f>
        <v>125000</v>
      </c>
      <c r="H42" s="117"/>
      <c r="I42" s="110">
        <f>ROUND(SUM(I33)+SUM(I38),1)</f>
        <v>-1129100</v>
      </c>
      <c r="J42" s="117"/>
      <c r="K42" s="110">
        <f>ROUND(SUM(K33)+SUM(K38),1)</f>
        <v>-1254100</v>
      </c>
    </row>
    <row r="43" spans="1:11">
      <c r="C43" s="102"/>
      <c r="D43" s="102"/>
      <c r="E43" s="102"/>
      <c r="F43" s="102"/>
      <c r="G43" s="102"/>
      <c r="H43" s="102"/>
      <c r="I43" s="102"/>
      <c r="J43" s="102"/>
      <c r="K43" s="102"/>
    </row>
    <row r="44" spans="1:11" ht="15.75">
      <c r="A44" s="105" t="s">
        <v>103</v>
      </c>
      <c r="B44" s="112" t="s">
        <v>74</v>
      </c>
      <c r="C44" s="97">
        <v>-1077000</v>
      </c>
      <c r="D44" s="102"/>
      <c r="E44" s="110">
        <f>C44</f>
        <v>-1077000</v>
      </c>
      <c r="F44" s="102"/>
      <c r="G44" s="110">
        <f>C44</f>
        <v>-1077000</v>
      </c>
      <c r="H44" s="102"/>
      <c r="I44" s="496">
        <f>ROUND('Exhibit A-4  State - Federal'!C52,-2)</f>
        <v>-1077300</v>
      </c>
      <c r="J44" s="102"/>
      <c r="K44" s="110">
        <f>SUM(I44)-SUM(G44)</f>
        <v>-300</v>
      </c>
    </row>
    <row r="45" spans="1:11" ht="16.5" thickBot="1">
      <c r="A45" s="105" t="s">
        <v>104</v>
      </c>
      <c r="B45" s="112" t="s">
        <v>74</v>
      </c>
      <c r="C45" s="128">
        <f>ROUND(SUM(C42:C44),1)</f>
        <v>-1024000</v>
      </c>
      <c r="D45" s="117"/>
      <c r="E45" s="128">
        <f>ROUND(SUM(E42:E44),1)</f>
        <v>-979000</v>
      </c>
      <c r="F45" s="117"/>
      <c r="G45" s="128">
        <f>ROUND(SUM(G42:G44),1)</f>
        <v>-952000</v>
      </c>
      <c r="H45" s="117"/>
      <c r="I45" s="128">
        <f>ROUND(SUM(I42:I44),1)</f>
        <v>-2206400</v>
      </c>
      <c r="J45" s="117"/>
      <c r="K45" s="128">
        <f>ROUND(SUM(K42:K44),1)</f>
        <v>-1254400</v>
      </c>
    </row>
    <row r="46" spans="1:11" ht="15.75" thickTop="1">
      <c r="A46" s="92"/>
      <c r="B46" s="112"/>
      <c r="C46" s="114"/>
    </row>
    <row r="47" spans="1:11">
      <c r="A47" s="325"/>
      <c r="B47" s="112"/>
      <c r="C47" s="112"/>
    </row>
    <row r="48" spans="1:11">
      <c r="A48" s="92"/>
      <c r="B48" s="112"/>
      <c r="C48" s="112"/>
    </row>
    <row r="49" spans="1:1" ht="15.75">
      <c r="A49" s="233"/>
    </row>
    <row r="50" spans="1:1" ht="15.75">
      <c r="A50" s="233"/>
    </row>
  </sheetData>
  <mergeCells count="2">
    <mergeCell ref="C11:K11"/>
    <mergeCell ref="C14:G14"/>
  </mergeCells>
  <printOptions horizontalCentered="1"/>
  <pageMargins left="0.25" right="0.25" top="0.75" bottom="0.25" header="0" footer="0.25"/>
  <pageSetup scale="10" orientation="landscape" r:id="rId1"/>
  <headerFooter scaleWithDoc="0">
    <oddFooter>&amp;R&amp;8 18</oddFooter>
  </headerFooter>
  <customProperties>
    <customPr name="SheetOptions"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H47"/>
  <sheetViews>
    <sheetView showGridLines="0" zoomScale="80" zoomScaleNormal="80" workbookViewId="0"/>
  </sheetViews>
  <sheetFormatPr defaultRowHeight="15"/>
  <cols>
    <col min="1" max="1" width="52.109375" style="95" customWidth="1"/>
    <col min="2" max="2" width="2.109375" style="95" customWidth="1"/>
    <col min="3" max="3" width="15.77734375" style="88" customWidth="1"/>
    <col min="4" max="4" width="2" style="88" customWidth="1"/>
    <col min="5" max="5" width="15.77734375" style="88" customWidth="1"/>
    <col min="6" max="6" width="2" style="88" customWidth="1"/>
    <col min="7" max="7" width="15.77734375" style="88" customWidth="1"/>
    <col min="8" max="8" width="2.109375" style="88" customWidth="1"/>
    <col min="9" max="9" width="15.77734375" style="88" customWidth="1"/>
    <col min="10" max="10" width="2.109375" style="88" customWidth="1"/>
    <col min="11" max="11" width="15.77734375" style="88" customWidth="1"/>
    <col min="12" max="13" width="3.77734375" style="88" customWidth="1"/>
    <col min="14" max="14" width="2" style="88" customWidth="1"/>
    <col min="15" max="15" width="11.77734375" style="88" customWidth="1"/>
    <col min="16" max="16" width="11.44140625" style="88" customWidth="1"/>
    <col min="17" max="17" width="1.77734375" style="88" customWidth="1"/>
    <col min="18" max="18" width="11.77734375" style="88" customWidth="1"/>
    <col min="19" max="19" width="2.109375" style="88" customWidth="1"/>
    <col min="20" max="20" width="11.44140625" style="88" customWidth="1"/>
    <col min="21" max="21" width="0.5546875" style="88" customWidth="1"/>
    <col min="22" max="22" width="2.109375" style="88" customWidth="1"/>
    <col min="23" max="23" width="10.5546875" style="88" customWidth="1"/>
    <col min="24" max="24" width="11.109375" style="88" customWidth="1"/>
    <col min="25" max="25" width="2.109375" style="88" customWidth="1"/>
    <col min="26" max="26" width="11.109375" style="88" customWidth="1"/>
    <col min="27" max="27" width="2.109375" style="88" customWidth="1"/>
    <col min="28" max="28" width="12.44140625" style="88" customWidth="1"/>
    <col min="29" max="34" width="8.77734375" style="88"/>
    <col min="35" max="247" width="8.77734375" style="95"/>
    <col min="248" max="248" width="51" style="95" customWidth="1"/>
    <col min="249" max="249" width="2.109375" style="95" customWidth="1"/>
    <col min="250" max="250" width="14.109375" style="95" customWidth="1"/>
    <col min="251" max="252" width="8.77734375" style="95" customWidth="1"/>
    <col min="253" max="253" width="2" style="95" customWidth="1"/>
    <col min="254" max="254" width="14.77734375" style="95" customWidth="1"/>
    <col min="255" max="255" width="2" style="95" customWidth="1"/>
    <col min="256" max="256" width="14.77734375" style="95" customWidth="1"/>
    <col min="257" max="257" width="2.109375" style="95" customWidth="1"/>
    <col min="258" max="258" width="14.77734375" style="95" customWidth="1"/>
    <col min="259" max="259" width="2.109375" style="95" customWidth="1"/>
    <col min="260" max="260" width="14.77734375" style="95" customWidth="1"/>
    <col min="261" max="262" width="3.77734375" style="95" customWidth="1"/>
    <col min="263" max="263" width="12.44140625" style="95" customWidth="1"/>
    <col min="264" max="264" width="2.109375" style="95" customWidth="1"/>
    <col min="265" max="265" width="12.5546875" style="95" customWidth="1"/>
    <col min="266" max="266" width="2.109375" style="95" customWidth="1"/>
    <col min="267" max="267" width="12.77734375" style="95" customWidth="1"/>
    <col min="268" max="268" width="2.109375" style="95" customWidth="1"/>
    <col min="269" max="269" width="12.77734375" style="95" customWidth="1"/>
    <col min="270" max="270" width="2" style="95" customWidth="1"/>
    <col min="271" max="271" width="11.77734375" style="95" customWidth="1"/>
    <col min="272" max="272" width="11.44140625" style="95" customWidth="1"/>
    <col min="273" max="273" width="1.77734375" style="95" customWidth="1"/>
    <col min="274" max="274" width="11.77734375" style="95" customWidth="1"/>
    <col min="275" max="275" width="2.109375" style="95" customWidth="1"/>
    <col min="276" max="276" width="11.44140625" style="95" customWidth="1"/>
    <col min="277" max="277" width="0.5546875" style="95" customWidth="1"/>
    <col min="278" max="278" width="2.109375" style="95" customWidth="1"/>
    <col min="279" max="279" width="10.5546875" style="95" customWidth="1"/>
    <col min="280" max="280" width="11.109375" style="95" customWidth="1"/>
    <col min="281" max="281" width="2.109375" style="95" customWidth="1"/>
    <col min="282" max="282" width="11.109375" style="95" customWidth="1"/>
    <col min="283" max="283" width="2.109375" style="95" customWidth="1"/>
    <col min="284" max="284" width="12.44140625" style="95" customWidth="1"/>
    <col min="285" max="503" width="8.77734375" style="95"/>
    <col min="504" max="504" width="51" style="95" customWidth="1"/>
    <col min="505" max="505" width="2.109375" style="95" customWidth="1"/>
    <col min="506" max="506" width="14.109375" style="95" customWidth="1"/>
    <col min="507" max="508" width="8.77734375" style="95" customWidth="1"/>
    <col min="509" max="509" width="2" style="95" customWidth="1"/>
    <col min="510" max="510" width="14.77734375" style="95" customWidth="1"/>
    <col min="511" max="511" width="2" style="95" customWidth="1"/>
    <col min="512" max="512" width="14.77734375" style="95" customWidth="1"/>
    <col min="513" max="513" width="2.109375" style="95" customWidth="1"/>
    <col min="514" max="514" width="14.77734375" style="95" customWidth="1"/>
    <col min="515" max="515" width="2.109375" style="95" customWidth="1"/>
    <col min="516" max="516" width="14.77734375" style="95" customWidth="1"/>
    <col min="517" max="518" width="3.77734375" style="95" customWidth="1"/>
    <col min="519" max="519" width="12.44140625" style="95" customWidth="1"/>
    <col min="520" max="520" width="2.109375" style="95" customWidth="1"/>
    <col min="521" max="521" width="12.5546875" style="95" customWidth="1"/>
    <col min="522" max="522" width="2.109375" style="95" customWidth="1"/>
    <col min="523" max="523" width="12.77734375" style="95" customWidth="1"/>
    <col min="524" max="524" width="2.109375" style="95" customWidth="1"/>
    <col min="525" max="525" width="12.77734375" style="95" customWidth="1"/>
    <col min="526" max="526" width="2" style="95" customWidth="1"/>
    <col min="527" max="527" width="11.77734375" style="95" customWidth="1"/>
    <col min="528" max="528" width="11.44140625" style="95" customWidth="1"/>
    <col min="529" max="529" width="1.77734375" style="95" customWidth="1"/>
    <col min="530" max="530" width="11.77734375" style="95" customWidth="1"/>
    <col min="531" max="531" width="2.109375" style="95" customWidth="1"/>
    <col min="532" max="532" width="11.44140625" style="95" customWidth="1"/>
    <col min="533" max="533" width="0.5546875" style="95" customWidth="1"/>
    <col min="534" max="534" width="2.109375" style="95" customWidth="1"/>
    <col min="535" max="535" width="10.5546875" style="95" customWidth="1"/>
    <col min="536" max="536" width="11.109375" style="95" customWidth="1"/>
    <col min="537" max="537" width="2.109375" style="95" customWidth="1"/>
    <col min="538" max="538" width="11.109375" style="95" customWidth="1"/>
    <col min="539" max="539" width="2.109375" style="95" customWidth="1"/>
    <col min="540" max="540" width="12.44140625" style="95" customWidth="1"/>
    <col min="541" max="759" width="8.77734375" style="95"/>
    <col min="760" max="760" width="51" style="95" customWidth="1"/>
    <col min="761" max="761" width="2.109375" style="95" customWidth="1"/>
    <col min="762" max="762" width="14.109375" style="95" customWidth="1"/>
    <col min="763" max="764" width="8.77734375" style="95" customWidth="1"/>
    <col min="765" max="765" width="2" style="95" customWidth="1"/>
    <col min="766" max="766" width="14.77734375" style="95" customWidth="1"/>
    <col min="767" max="767" width="2" style="95" customWidth="1"/>
    <col min="768" max="768" width="14.77734375" style="95" customWidth="1"/>
    <col min="769" max="769" width="2.109375" style="95" customWidth="1"/>
    <col min="770" max="770" width="14.77734375" style="95" customWidth="1"/>
    <col min="771" max="771" width="2.109375" style="95" customWidth="1"/>
    <col min="772" max="772" width="14.77734375" style="95" customWidth="1"/>
    <col min="773" max="774" width="3.77734375" style="95" customWidth="1"/>
    <col min="775" max="775" width="12.44140625" style="95" customWidth="1"/>
    <col min="776" max="776" width="2.109375" style="95" customWidth="1"/>
    <col min="777" max="777" width="12.5546875" style="95" customWidth="1"/>
    <col min="778" max="778" width="2.109375" style="95" customWidth="1"/>
    <col min="779" max="779" width="12.77734375" style="95" customWidth="1"/>
    <col min="780" max="780" width="2.109375" style="95" customWidth="1"/>
    <col min="781" max="781" width="12.77734375" style="95" customWidth="1"/>
    <col min="782" max="782" width="2" style="95" customWidth="1"/>
    <col min="783" max="783" width="11.77734375" style="95" customWidth="1"/>
    <col min="784" max="784" width="11.44140625" style="95" customWidth="1"/>
    <col min="785" max="785" width="1.77734375" style="95" customWidth="1"/>
    <col min="786" max="786" width="11.77734375" style="95" customWidth="1"/>
    <col min="787" max="787" width="2.109375" style="95" customWidth="1"/>
    <col min="788" max="788" width="11.44140625" style="95" customWidth="1"/>
    <col min="789" max="789" width="0.5546875" style="95" customWidth="1"/>
    <col min="790" max="790" width="2.109375" style="95" customWidth="1"/>
    <col min="791" max="791" width="10.5546875" style="95" customWidth="1"/>
    <col min="792" max="792" width="11.109375" style="95" customWidth="1"/>
    <col min="793" max="793" width="2.109375" style="95" customWidth="1"/>
    <col min="794" max="794" width="11.109375" style="95" customWidth="1"/>
    <col min="795" max="795" width="2.109375" style="95" customWidth="1"/>
    <col min="796" max="796" width="12.44140625" style="95" customWidth="1"/>
    <col min="797" max="1015" width="8.77734375" style="95"/>
    <col min="1016" max="1016" width="51" style="95" customWidth="1"/>
    <col min="1017" max="1017" width="2.109375" style="95" customWidth="1"/>
    <col min="1018" max="1018" width="14.109375" style="95" customWidth="1"/>
    <col min="1019" max="1020" width="8.77734375" style="95" customWidth="1"/>
    <col min="1021" max="1021" width="2" style="95" customWidth="1"/>
    <col min="1022" max="1022" width="14.77734375" style="95" customWidth="1"/>
    <col min="1023" max="1023" width="2" style="95" customWidth="1"/>
    <col min="1024" max="1024" width="14.77734375" style="95" customWidth="1"/>
    <col min="1025" max="1025" width="2.109375" style="95" customWidth="1"/>
    <col min="1026" max="1026" width="14.77734375" style="95" customWidth="1"/>
    <col min="1027" max="1027" width="2.109375" style="95" customWidth="1"/>
    <col min="1028" max="1028" width="14.77734375" style="95" customWidth="1"/>
    <col min="1029" max="1030" width="3.77734375" style="95" customWidth="1"/>
    <col min="1031" max="1031" width="12.44140625" style="95" customWidth="1"/>
    <col min="1032" max="1032" width="2.109375" style="95" customWidth="1"/>
    <col min="1033" max="1033" width="12.5546875" style="95" customWidth="1"/>
    <col min="1034" max="1034" width="2.109375" style="95" customWidth="1"/>
    <col min="1035" max="1035" width="12.77734375" style="95" customWidth="1"/>
    <col min="1036" max="1036" width="2.109375" style="95" customWidth="1"/>
    <col min="1037" max="1037" width="12.77734375" style="95" customWidth="1"/>
    <col min="1038" max="1038" width="2" style="95" customWidth="1"/>
    <col min="1039" max="1039" width="11.77734375" style="95" customWidth="1"/>
    <col min="1040" max="1040" width="11.44140625" style="95" customWidth="1"/>
    <col min="1041" max="1041" width="1.77734375" style="95" customWidth="1"/>
    <col min="1042" max="1042" width="11.77734375" style="95" customWidth="1"/>
    <col min="1043" max="1043" width="2.109375" style="95" customWidth="1"/>
    <col min="1044" max="1044" width="11.44140625" style="95" customWidth="1"/>
    <col min="1045" max="1045" width="0.5546875" style="95" customWidth="1"/>
    <col min="1046" max="1046" width="2.109375" style="95" customWidth="1"/>
    <col min="1047" max="1047" width="10.5546875" style="95" customWidth="1"/>
    <col min="1048" max="1048" width="11.109375" style="95" customWidth="1"/>
    <col min="1049" max="1049" width="2.109375" style="95" customWidth="1"/>
    <col min="1050" max="1050" width="11.109375" style="95" customWidth="1"/>
    <col min="1051" max="1051" width="2.109375" style="95" customWidth="1"/>
    <col min="1052" max="1052" width="12.44140625" style="95" customWidth="1"/>
    <col min="1053" max="1271" width="8.77734375" style="95"/>
    <col min="1272" max="1272" width="51" style="95" customWidth="1"/>
    <col min="1273" max="1273" width="2.109375" style="95" customWidth="1"/>
    <col min="1274" max="1274" width="14.109375" style="95" customWidth="1"/>
    <col min="1275" max="1276" width="8.77734375" style="95" customWidth="1"/>
    <col min="1277" max="1277" width="2" style="95" customWidth="1"/>
    <col min="1278" max="1278" width="14.77734375" style="95" customWidth="1"/>
    <col min="1279" max="1279" width="2" style="95" customWidth="1"/>
    <col min="1280" max="1280" width="14.77734375" style="95" customWidth="1"/>
    <col min="1281" max="1281" width="2.109375" style="95" customWidth="1"/>
    <col min="1282" max="1282" width="14.77734375" style="95" customWidth="1"/>
    <col min="1283" max="1283" width="2.109375" style="95" customWidth="1"/>
    <col min="1284" max="1284" width="14.77734375" style="95" customWidth="1"/>
    <col min="1285" max="1286" width="3.77734375" style="95" customWidth="1"/>
    <col min="1287" max="1287" width="12.44140625" style="95" customWidth="1"/>
    <col min="1288" max="1288" width="2.109375" style="95" customWidth="1"/>
    <col min="1289" max="1289" width="12.5546875" style="95" customWidth="1"/>
    <col min="1290" max="1290" width="2.109375" style="95" customWidth="1"/>
    <col min="1291" max="1291" width="12.77734375" style="95" customWidth="1"/>
    <col min="1292" max="1292" width="2.109375" style="95" customWidth="1"/>
    <col min="1293" max="1293" width="12.77734375" style="95" customWidth="1"/>
    <col min="1294" max="1294" width="2" style="95" customWidth="1"/>
    <col min="1295" max="1295" width="11.77734375" style="95" customWidth="1"/>
    <col min="1296" max="1296" width="11.44140625" style="95" customWidth="1"/>
    <col min="1297" max="1297" width="1.77734375" style="95" customWidth="1"/>
    <col min="1298" max="1298" width="11.77734375" style="95" customWidth="1"/>
    <col min="1299" max="1299" width="2.109375" style="95" customWidth="1"/>
    <col min="1300" max="1300" width="11.44140625" style="95" customWidth="1"/>
    <col min="1301" max="1301" width="0.5546875" style="95" customWidth="1"/>
    <col min="1302" max="1302" width="2.109375" style="95" customWidth="1"/>
    <col min="1303" max="1303" width="10.5546875" style="95" customWidth="1"/>
    <col min="1304" max="1304" width="11.109375" style="95" customWidth="1"/>
    <col min="1305" max="1305" width="2.109375" style="95" customWidth="1"/>
    <col min="1306" max="1306" width="11.109375" style="95" customWidth="1"/>
    <col min="1307" max="1307" width="2.109375" style="95" customWidth="1"/>
    <col min="1308" max="1308" width="12.44140625" style="95" customWidth="1"/>
    <col min="1309" max="1527" width="8.77734375" style="95"/>
    <col min="1528" max="1528" width="51" style="95" customWidth="1"/>
    <col min="1529" max="1529" width="2.109375" style="95" customWidth="1"/>
    <col min="1530" max="1530" width="14.109375" style="95" customWidth="1"/>
    <col min="1531" max="1532" width="8.77734375" style="95" customWidth="1"/>
    <col min="1533" max="1533" width="2" style="95" customWidth="1"/>
    <col min="1534" max="1534" width="14.77734375" style="95" customWidth="1"/>
    <col min="1535" max="1535" width="2" style="95" customWidth="1"/>
    <col min="1536" max="1536" width="14.77734375" style="95" customWidth="1"/>
    <col min="1537" max="1537" width="2.109375" style="95" customWidth="1"/>
    <col min="1538" max="1538" width="14.77734375" style="95" customWidth="1"/>
    <col min="1539" max="1539" width="2.109375" style="95" customWidth="1"/>
    <col min="1540" max="1540" width="14.77734375" style="95" customWidth="1"/>
    <col min="1541" max="1542" width="3.77734375" style="95" customWidth="1"/>
    <col min="1543" max="1543" width="12.44140625" style="95" customWidth="1"/>
    <col min="1544" max="1544" width="2.109375" style="95" customWidth="1"/>
    <col min="1545" max="1545" width="12.5546875" style="95" customWidth="1"/>
    <col min="1546" max="1546" width="2.109375" style="95" customWidth="1"/>
    <col min="1547" max="1547" width="12.77734375" style="95" customWidth="1"/>
    <col min="1548" max="1548" width="2.109375" style="95" customWidth="1"/>
    <col min="1549" max="1549" width="12.77734375" style="95" customWidth="1"/>
    <col min="1550" max="1550" width="2" style="95" customWidth="1"/>
    <col min="1551" max="1551" width="11.77734375" style="95" customWidth="1"/>
    <col min="1552" max="1552" width="11.44140625" style="95" customWidth="1"/>
    <col min="1553" max="1553" width="1.77734375" style="95" customWidth="1"/>
    <col min="1554" max="1554" width="11.77734375" style="95" customWidth="1"/>
    <col min="1555" max="1555" width="2.109375" style="95" customWidth="1"/>
    <col min="1556" max="1556" width="11.44140625" style="95" customWidth="1"/>
    <col min="1557" max="1557" width="0.5546875" style="95" customWidth="1"/>
    <col min="1558" max="1558" width="2.109375" style="95" customWidth="1"/>
    <col min="1559" max="1559" width="10.5546875" style="95" customWidth="1"/>
    <col min="1560" max="1560" width="11.109375" style="95" customWidth="1"/>
    <col min="1561" max="1561" width="2.109375" style="95" customWidth="1"/>
    <col min="1562" max="1562" width="11.109375" style="95" customWidth="1"/>
    <col min="1563" max="1563" width="2.109375" style="95" customWidth="1"/>
    <col min="1564" max="1564" width="12.44140625" style="95" customWidth="1"/>
    <col min="1565" max="1783" width="8.77734375" style="95"/>
    <col min="1784" max="1784" width="51" style="95" customWidth="1"/>
    <col min="1785" max="1785" width="2.109375" style="95" customWidth="1"/>
    <col min="1786" max="1786" width="14.109375" style="95" customWidth="1"/>
    <col min="1787" max="1788" width="8.77734375" style="95" customWidth="1"/>
    <col min="1789" max="1789" width="2" style="95" customWidth="1"/>
    <col min="1790" max="1790" width="14.77734375" style="95" customWidth="1"/>
    <col min="1791" max="1791" width="2" style="95" customWidth="1"/>
    <col min="1792" max="1792" width="14.77734375" style="95" customWidth="1"/>
    <col min="1793" max="1793" width="2.109375" style="95" customWidth="1"/>
    <col min="1794" max="1794" width="14.77734375" style="95" customWidth="1"/>
    <col min="1795" max="1795" width="2.109375" style="95" customWidth="1"/>
    <col min="1796" max="1796" width="14.77734375" style="95" customWidth="1"/>
    <col min="1797" max="1798" width="3.77734375" style="95" customWidth="1"/>
    <col min="1799" max="1799" width="12.44140625" style="95" customWidth="1"/>
    <col min="1800" max="1800" width="2.109375" style="95" customWidth="1"/>
    <col min="1801" max="1801" width="12.5546875" style="95" customWidth="1"/>
    <col min="1802" max="1802" width="2.109375" style="95" customWidth="1"/>
    <col min="1803" max="1803" width="12.77734375" style="95" customWidth="1"/>
    <col min="1804" max="1804" width="2.109375" style="95" customWidth="1"/>
    <col min="1805" max="1805" width="12.77734375" style="95" customWidth="1"/>
    <col min="1806" max="1806" width="2" style="95" customWidth="1"/>
    <col min="1807" max="1807" width="11.77734375" style="95" customWidth="1"/>
    <col min="1808" max="1808" width="11.44140625" style="95" customWidth="1"/>
    <col min="1809" max="1809" width="1.77734375" style="95" customWidth="1"/>
    <col min="1810" max="1810" width="11.77734375" style="95" customWidth="1"/>
    <col min="1811" max="1811" width="2.109375" style="95" customWidth="1"/>
    <col min="1812" max="1812" width="11.44140625" style="95" customWidth="1"/>
    <col min="1813" max="1813" width="0.5546875" style="95" customWidth="1"/>
    <col min="1814" max="1814" width="2.109375" style="95" customWidth="1"/>
    <col min="1815" max="1815" width="10.5546875" style="95" customWidth="1"/>
    <col min="1816" max="1816" width="11.109375" style="95" customWidth="1"/>
    <col min="1817" max="1817" width="2.109375" style="95" customWidth="1"/>
    <col min="1818" max="1818" width="11.109375" style="95" customWidth="1"/>
    <col min="1819" max="1819" width="2.109375" style="95" customWidth="1"/>
    <col min="1820" max="1820" width="12.44140625" style="95" customWidth="1"/>
    <col min="1821" max="2039" width="8.77734375" style="95"/>
    <col min="2040" max="2040" width="51" style="95" customWidth="1"/>
    <col min="2041" max="2041" width="2.109375" style="95" customWidth="1"/>
    <col min="2042" max="2042" width="14.109375" style="95" customWidth="1"/>
    <col min="2043" max="2044" width="8.77734375" style="95" customWidth="1"/>
    <col min="2045" max="2045" width="2" style="95" customWidth="1"/>
    <col min="2046" max="2046" width="14.77734375" style="95" customWidth="1"/>
    <col min="2047" max="2047" width="2" style="95" customWidth="1"/>
    <col min="2048" max="2048" width="14.77734375" style="95" customWidth="1"/>
    <col min="2049" max="2049" width="2.109375" style="95" customWidth="1"/>
    <col min="2050" max="2050" width="14.77734375" style="95" customWidth="1"/>
    <col min="2051" max="2051" width="2.109375" style="95" customWidth="1"/>
    <col min="2052" max="2052" width="14.77734375" style="95" customWidth="1"/>
    <col min="2053" max="2054" width="3.77734375" style="95" customWidth="1"/>
    <col min="2055" max="2055" width="12.44140625" style="95" customWidth="1"/>
    <col min="2056" max="2056" width="2.109375" style="95" customWidth="1"/>
    <col min="2057" max="2057" width="12.5546875" style="95" customWidth="1"/>
    <col min="2058" max="2058" width="2.109375" style="95" customWidth="1"/>
    <col min="2059" max="2059" width="12.77734375" style="95" customWidth="1"/>
    <col min="2060" max="2060" width="2.109375" style="95" customWidth="1"/>
    <col min="2061" max="2061" width="12.77734375" style="95" customWidth="1"/>
    <col min="2062" max="2062" width="2" style="95" customWidth="1"/>
    <col min="2063" max="2063" width="11.77734375" style="95" customWidth="1"/>
    <col min="2064" max="2064" width="11.44140625" style="95" customWidth="1"/>
    <col min="2065" max="2065" width="1.77734375" style="95" customWidth="1"/>
    <col min="2066" max="2066" width="11.77734375" style="95" customWidth="1"/>
    <col min="2067" max="2067" width="2.109375" style="95" customWidth="1"/>
    <col min="2068" max="2068" width="11.44140625" style="95" customWidth="1"/>
    <col min="2069" max="2069" width="0.5546875" style="95" customWidth="1"/>
    <col min="2070" max="2070" width="2.109375" style="95" customWidth="1"/>
    <col min="2071" max="2071" width="10.5546875" style="95" customWidth="1"/>
    <col min="2072" max="2072" width="11.109375" style="95" customWidth="1"/>
    <col min="2073" max="2073" width="2.109375" style="95" customWidth="1"/>
    <col min="2074" max="2074" width="11.109375" style="95" customWidth="1"/>
    <col min="2075" max="2075" width="2.109375" style="95" customWidth="1"/>
    <col min="2076" max="2076" width="12.44140625" style="95" customWidth="1"/>
    <col min="2077" max="2295" width="8.77734375" style="95"/>
    <col min="2296" max="2296" width="51" style="95" customWidth="1"/>
    <col min="2297" max="2297" width="2.109375" style="95" customWidth="1"/>
    <col min="2298" max="2298" width="14.109375" style="95" customWidth="1"/>
    <col min="2299" max="2300" width="8.77734375" style="95" customWidth="1"/>
    <col min="2301" max="2301" width="2" style="95" customWidth="1"/>
    <col min="2302" max="2302" width="14.77734375" style="95" customWidth="1"/>
    <col min="2303" max="2303" width="2" style="95" customWidth="1"/>
    <col min="2304" max="2304" width="14.77734375" style="95" customWidth="1"/>
    <col min="2305" max="2305" width="2.109375" style="95" customWidth="1"/>
    <col min="2306" max="2306" width="14.77734375" style="95" customWidth="1"/>
    <col min="2307" max="2307" width="2.109375" style="95" customWidth="1"/>
    <col min="2308" max="2308" width="14.77734375" style="95" customWidth="1"/>
    <col min="2309" max="2310" width="3.77734375" style="95" customWidth="1"/>
    <col min="2311" max="2311" width="12.44140625" style="95" customWidth="1"/>
    <col min="2312" max="2312" width="2.109375" style="95" customWidth="1"/>
    <col min="2313" max="2313" width="12.5546875" style="95" customWidth="1"/>
    <col min="2314" max="2314" width="2.109375" style="95" customWidth="1"/>
    <col min="2315" max="2315" width="12.77734375" style="95" customWidth="1"/>
    <col min="2316" max="2316" width="2.109375" style="95" customWidth="1"/>
    <col min="2317" max="2317" width="12.77734375" style="95" customWidth="1"/>
    <col min="2318" max="2318" width="2" style="95" customWidth="1"/>
    <col min="2319" max="2319" width="11.77734375" style="95" customWidth="1"/>
    <col min="2320" max="2320" width="11.44140625" style="95" customWidth="1"/>
    <col min="2321" max="2321" width="1.77734375" style="95" customWidth="1"/>
    <col min="2322" max="2322" width="11.77734375" style="95" customWidth="1"/>
    <col min="2323" max="2323" width="2.109375" style="95" customWidth="1"/>
    <col min="2324" max="2324" width="11.44140625" style="95" customWidth="1"/>
    <col min="2325" max="2325" width="0.5546875" style="95" customWidth="1"/>
    <col min="2326" max="2326" width="2.109375" style="95" customWidth="1"/>
    <col min="2327" max="2327" width="10.5546875" style="95" customWidth="1"/>
    <col min="2328" max="2328" width="11.109375" style="95" customWidth="1"/>
    <col min="2329" max="2329" width="2.109375" style="95" customWidth="1"/>
    <col min="2330" max="2330" width="11.109375" style="95" customWidth="1"/>
    <col min="2331" max="2331" width="2.109375" style="95" customWidth="1"/>
    <col min="2332" max="2332" width="12.44140625" style="95" customWidth="1"/>
    <col min="2333" max="2551" width="8.77734375" style="95"/>
    <col min="2552" max="2552" width="51" style="95" customWidth="1"/>
    <col min="2553" max="2553" width="2.109375" style="95" customWidth="1"/>
    <col min="2554" max="2554" width="14.109375" style="95" customWidth="1"/>
    <col min="2555" max="2556" width="8.77734375" style="95" customWidth="1"/>
    <col min="2557" max="2557" width="2" style="95" customWidth="1"/>
    <col min="2558" max="2558" width="14.77734375" style="95" customWidth="1"/>
    <col min="2559" max="2559" width="2" style="95" customWidth="1"/>
    <col min="2560" max="2560" width="14.77734375" style="95" customWidth="1"/>
    <col min="2561" max="2561" width="2.109375" style="95" customWidth="1"/>
    <col min="2562" max="2562" width="14.77734375" style="95" customWidth="1"/>
    <col min="2563" max="2563" width="2.109375" style="95" customWidth="1"/>
    <col min="2564" max="2564" width="14.77734375" style="95" customWidth="1"/>
    <col min="2565" max="2566" width="3.77734375" style="95" customWidth="1"/>
    <col min="2567" max="2567" width="12.44140625" style="95" customWidth="1"/>
    <col min="2568" max="2568" width="2.109375" style="95" customWidth="1"/>
    <col min="2569" max="2569" width="12.5546875" style="95" customWidth="1"/>
    <col min="2570" max="2570" width="2.109375" style="95" customWidth="1"/>
    <col min="2571" max="2571" width="12.77734375" style="95" customWidth="1"/>
    <col min="2572" max="2572" width="2.109375" style="95" customWidth="1"/>
    <col min="2573" max="2573" width="12.77734375" style="95" customWidth="1"/>
    <col min="2574" max="2574" width="2" style="95" customWidth="1"/>
    <col min="2575" max="2575" width="11.77734375" style="95" customWidth="1"/>
    <col min="2576" max="2576" width="11.44140625" style="95" customWidth="1"/>
    <col min="2577" max="2577" width="1.77734375" style="95" customWidth="1"/>
    <col min="2578" max="2578" width="11.77734375" style="95" customWidth="1"/>
    <col min="2579" max="2579" width="2.109375" style="95" customWidth="1"/>
    <col min="2580" max="2580" width="11.44140625" style="95" customWidth="1"/>
    <col min="2581" max="2581" width="0.5546875" style="95" customWidth="1"/>
    <col min="2582" max="2582" width="2.109375" style="95" customWidth="1"/>
    <col min="2583" max="2583" width="10.5546875" style="95" customWidth="1"/>
    <col min="2584" max="2584" width="11.109375" style="95" customWidth="1"/>
    <col min="2585" max="2585" width="2.109375" style="95" customWidth="1"/>
    <col min="2586" max="2586" width="11.109375" style="95" customWidth="1"/>
    <col min="2587" max="2587" width="2.109375" style="95" customWidth="1"/>
    <col min="2588" max="2588" width="12.44140625" style="95" customWidth="1"/>
    <col min="2589" max="2807" width="8.77734375" style="95"/>
    <col min="2808" max="2808" width="51" style="95" customWidth="1"/>
    <col min="2809" max="2809" width="2.109375" style="95" customWidth="1"/>
    <col min="2810" max="2810" width="14.109375" style="95" customWidth="1"/>
    <col min="2811" max="2812" width="8.77734375" style="95" customWidth="1"/>
    <col min="2813" max="2813" width="2" style="95" customWidth="1"/>
    <col min="2814" max="2814" width="14.77734375" style="95" customWidth="1"/>
    <col min="2815" max="2815" width="2" style="95" customWidth="1"/>
    <col min="2816" max="2816" width="14.77734375" style="95" customWidth="1"/>
    <col min="2817" max="2817" width="2.109375" style="95" customWidth="1"/>
    <col min="2818" max="2818" width="14.77734375" style="95" customWidth="1"/>
    <col min="2819" max="2819" width="2.109375" style="95" customWidth="1"/>
    <col min="2820" max="2820" width="14.77734375" style="95" customWidth="1"/>
    <col min="2821" max="2822" width="3.77734375" style="95" customWidth="1"/>
    <col min="2823" max="2823" width="12.44140625" style="95" customWidth="1"/>
    <col min="2824" max="2824" width="2.109375" style="95" customWidth="1"/>
    <col min="2825" max="2825" width="12.5546875" style="95" customWidth="1"/>
    <col min="2826" max="2826" width="2.109375" style="95" customWidth="1"/>
    <col min="2827" max="2827" width="12.77734375" style="95" customWidth="1"/>
    <col min="2828" max="2828" width="2.109375" style="95" customWidth="1"/>
    <col min="2829" max="2829" width="12.77734375" style="95" customWidth="1"/>
    <col min="2830" max="2830" width="2" style="95" customWidth="1"/>
    <col min="2831" max="2831" width="11.77734375" style="95" customWidth="1"/>
    <col min="2832" max="2832" width="11.44140625" style="95" customWidth="1"/>
    <col min="2833" max="2833" width="1.77734375" style="95" customWidth="1"/>
    <col min="2834" max="2834" width="11.77734375" style="95" customWidth="1"/>
    <col min="2835" max="2835" width="2.109375" style="95" customWidth="1"/>
    <col min="2836" max="2836" width="11.44140625" style="95" customWidth="1"/>
    <col min="2837" max="2837" width="0.5546875" style="95" customWidth="1"/>
    <col min="2838" max="2838" width="2.109375" style="95" customWidth="1"/>
    <col min="2839" max="2839" width="10.5546875" style="95" customWidth="1"/>
    <col min="2840" max="2840" width="11.109375" style="95" customWidth="1"/>
    <col min="2841" max="2841" width="2.109375" style="95" customWidth="1"/>
    <col min="2842" max="2842" width="11.109375" style="95" customWidth="1"/>
    <col min="2843" max="2843" width="2.109375" style="95" customWidth="1"/>
    <col min="2844" max="2844" width="12.44140625" style="95" customWidth="1"/>
    <col min="2845" max="3063" width="8.77734375" style="95"/>
    <col min="3064" max="3064" width="51" style="95" customWidth="1"/>
    <col min="3065" max="3065" width="2.109375" style="95" customWidth="1"/>
    <col min="3066" max="3066" width="14.109375" style="95" customWidth="1"/>
    <col min="3067" max="3068" width="8.77734375" style="95" customWidth="1"/>
    <col min="3069" max="3069" width="2" style="95" customWidth="1"/>
    <col min="3070" max="3070" width="14.77734375" style="95" customWidth="1"/>
    <col min="3071" max="3071" width="2" style="95" customWidth="1"/>
    <col min="3072" max="3072" width="14.77734375" style="95" customWidth="1"/>
    <col min="3073" max="3073" width="2.109375" style="95" customWidth="1"/>
    <col min="3074" max="3074" width="14.77734375" style="95" customWidth="1"/>
    <col min="3075" max="3075" width="2.109375" style="95" customWidth="1"/>
    <col min="3076" max="3076" width="14.77734375" style="95" customWidth="1"/>
    <col min="3077" max="3078" width="3.77734375" style="95" customWidth="1"/>
    <col min="3079" max="3079" width="12.44140625" style="95" customWidth="1"/>
    <col min="3080" max="3080" width="2.109375" style="95" customWidth="1"/>
    <col min="3081" max="3081" width="12.5546875" style="95" customWidth="1"/>
    <col min="3082" max="3082" width="2.109375" style="95" customWidth="1"/>
    <col min="3083" max="3083" width="12.77734375" style="95" customWidth="1"/>
    <col min="3084" max="3084" width="2.109375" style="95" customWidth="1"/>
    <col min="3085" max="3085" width="12.77734375" style="95" customWidth="1"/>
    <col min="3086" max="3086" width="2" style="95" customWidth="1"/>
    <col min="3087" max="3087" width="11.77734375" style="95" customWidth="1"/>
    <col min="3088" max="3088" width="11.44140625" style="95" customWidth="1"/>
    <col min="3089" max="3089" width="1.77734375" style="95" customWidth="1"/>
    <col min="3090" max="3090" width="11.77734375" style="95" customWidth="1"/>
    <col min="3091" max="3091" width="2.109375" style="95" customWidth="1"/>
    <col min="3092" max="3092" width="11.44140625" style="95" customWidth="1"/>
    <col min="3093" max="3093" width="0.5546875" style="95" customWidth="1"/>
    <col min="3094" max="3094" width="2.109375" style="95" customWidth="1"/>
    <col min="3095" max="3095" width="10.5546875" style="95" customWidth="1"/>
    <col min="3096" max="3096" width="11.109375" style="95" customWidth="1"/>
    <col min="3097" max="3097" width="2.109375" style="95" customWidth="1"/>
    <col min="3098" max="3098" width="11.109375" style="95" customWidth="1"/>
    <col min="3099" max="3099" width="2.109375" style="95" customWidth="1"/>
    <col min="3100" max="3100" width="12.44140625" style="95" customWidth="1"/>
    <col min="3101" max="3319" width="8.77734375" style="95"/>
    <col min="3320" max="3320" width="51" style="95" customWidth="1"/>
    <col min="3321" max="3321" width="2.109375" style="95" customWidth="1"/>
    <col min="3322" max="3322" width="14.109375" style="95" customWidth="1"/>
    <col min="3323" max="3324" width="8.77734375" style="95" customWidth="1"/>
    <col min="3325" max="3325" width="2" style="95" customWidth="1"/>
    <col min="3326" max="3326" width="14.77734375" style="95" customWidth="1"/>
    <col min="3327" max="3327" width="2" style="95" customWidth="1"/>
    <col min="3328" max="3328" width="14.77734375" style="95" customWidth="1"/>
    <col min="3329" max="3329" width="2.109375" style="95" customWidth="1"/>
    <col min="3330" max="3330" width="14.77734375" style="95" customWidth="1"/>
    <col min="3331" max="3331" width="2.109375" style="95" customWidth="1"/>
    <col min="3332" max="3332" width="14.77734375" style="95" customWidth="1"/>
    <col min="3333" max="3334" width="3.77734375" style="95" customWidth="1"/>
    <col min="3335" max="3335" width="12.44140625" style="95" customWidth="1"/>
    <col min="3336" max="3336" width="2.109375" style="95" customWidth="1"/>
    <col min="3337" max="3337" width="12.5546875" style="95" customWidth="1"/>
    <col min="3338" max="3338" width="2.109375" style="95" customWidth="1"/>
    <col min="3339" max="3339" width="12.77734375" style="95" customWidth="1"/>
    <col min="3340" max="3340" width="2.109375" style="95" customWidth="1"/>
    <col min="3341" max="3341" width="12.77734375" style="95" customWidth="1"/>
    <col min="3342" max="3342" width="2" style="95" customWidth="1"/>
    <col min="3343" max="3343" width="11.77734375" style="95" customWidth="1"/>
    <col min="3344" max="3344" width="11.44140625" style="95" customWidth="1"/>
    <col min="3345" max="3345" width="1.77734375" style="95" customWidth="1"/>
    <col min="3346" max="3346" width="11.77734375" style="95" customWidth="1"/>
    <col min="3347" max="3347" width="2.109375" style="95" customWidth="1"/>
    <col min="3348" max="3348" width="11.44140625" style="95" customWidth="1"/>
    <col min="3349" max="3349" width="0.5546875" style="95" customWidth="1"/>
    <col min="3350" max="3350" width="2.109375" style="95" customWidth="1"/>
    <col min="3351" max="3351" width="10.5546875" style="95" customWidth="1"/>
    <col min="3352" max="3352" width="11.109375" style="95" customWidth="1"/>
    <col min="3353" max="3353" width="2.109375" style="95" customWidth="1"/>
    <col min="3354" max="3354" width="11.109375" style="95" customWidth="1"/>
    <col min="3355" max="3355" width="2.109375" style="95" customWidth="1"/>
    <col min="3356" max="3356" width="12.44140625" style="95" customWidth="1"/>
    <col min="3357" max="3575" width="8.77734375" style="95"/>
    <col min="3576" max="3576" width="51" style="95" customWidth="1"/>
    <col min="3577" max="3577" width="2.109375" style="95" customWidth="1"/>
    <col min="3578" max="3578" width="14.109375" style="95" customWidth="1"/>
    <col min="3579" max="3580" width="8.77734375" style="95" customWidth="1"/>
    <col min="3581" max="3581" width="2" style="95" customWidth="1"/>
    <col min="3582" max="3582" width="14.77734375" style="95" customWidth="1"/>
    <col min="3583" max="3583" width="2" style="95" customWidth="1"/>
    <col min="3584" max="3584" width="14.77734375" style="95" customWidth="1"/>
    <col min="3585" max="3585" width="2.109375" style="95" customWidth="1"/>
    <col min="3586" max="3586" width="14.77734375" style="95" customWidth="1"/>
    <col min="3587" max="3587" width="2.109375" style="95" customWidth="1"/>
    <col min="3588" max="3588" width="14.77734375" style="95" customWidth="1"/>
    <col min="3589" max="3590" width="3.77734375" style="95" customWidth="1"/>
    <col min="3591" max="3591" width="12.44140625" style="95" customWidth="1"/>
    <col min="3592" max="3592" width="2.109375" style="95" customWidth="1"/>
    <col min="3593" max="3593" width="12.5546875" style="95" customWidth="1"/>
    <col min="3594" max="3594" width="2.109375" style="95" customWidth="1"/>
    <col min="3595" max="3595" width="12.77734375" style="95" customWidth="1"/>
    <col min="3596" max="3596" width="2.109375" style="95" customWidth="1"/>
    <col min="3597" max="3597" width="12.77734375" style="95" customWidth="1"/>
    <col min="3598" max="3598" width="2" style="95" customWidth="1"/>
    <col min="3599" max="3599" width="11.77734375" style="95" customWidth="1"/>
    <col min="3600" max="3600" width="11.44140625" style="95" customWidth="1"/>
    <col min="3601" max="3601" width="1.77734375" style="95" customWidth="1"/>
    <col min="3602" max="3602" width="11.77734375" style="95" customWidth="1"/>
    <col min="3603" max="3603" width="2.109375" style="95" customWidth="1"/>
    <col min="3604" max="3604" width="11.44140625" style="95" customWidth="1"/>
    <col min="3605" max="3605" width="0.5546875" style="95" customWidth="1"/>
    <col min="3606" max="3606" width="2.109375" style="95" customWidth="1"/>
    <col min="3607" max="3607" width="10.5546875" style="95" customWidth="1"/>
    <col min="3608" max="3608" width="11.109375" style="95" customWidth="1"/>
    <col min="3609" max="3609" width="2.109375" style="95" customWidth="1"/>
    <col min="3610" max="3610" width="11.109375" style="95" customWidth="1"/>
    <col min="3611" max="3611" width="2.109375" style="95" customWidth="1"/>
    <col min="3612" max="3612" width="12.44140625" style="95" customWidth="1"/>
    <col min="3613" max="3831" width="8.77734375" style="95"/>
    <col min="3832" max="3832" width="51" style="95" customWidth="1"/>
    <col min="3833" max="3833" width="2.109375" style="95" customWidth="1"/>
    <col min="3834" max="3834" width="14.109375" style="95" customWidth="1"/>
    <col min="3835" max="3836" width="8.77734375" style="95" customWidth="1"/>
    <col min="3837" max="3837" width="2" style="95" customWidth="1"/>
    <col min="3838" max="3838" width="14.77734375" style="95" customWidth="1"/>
    <col min="3839" max="3839" width="2" style="95" customWidth="1"/>
    <col min="3840" max="3840" width="14.77734375" style="95" customWidth="1"/>
    <col min="3841" max="3841" width="2.109375" style="95" customWidth="1"/>
    <col min="3842" max="3842" width="14.77734375" style="95" customWidth="1"/>
    <col min="3843" max="3843" width="2.109375" style="95" customWidth="1"/>
    <col min="3844" max="3844" width="14.77734375" style="95" customWidth="1"/>
    <col min="3845" max="3846" width="3.77734375" style="95" customWidth="1"/>
    <col min="3847" max="3847" width="12.44140625" style="95" customWidth="1"/>
    <col min="3848" max="3848" width="2.109375" style="95" customWidth="1"/>
    <col min="3849" max="3849" width="12.5546875" style="95" customWidth="1"/>
    <col min="3850" max="3850" width="2.109375" style="95" customWidth="1"/>
    <col min="3851" max="3851" width="12.77734375" style="95" customWidth="1"/>
    <col min="3852" max="3852" width="2.109375" style="95" customWidth="1"/>
    <col min="3853" max="3853" width="12.77734375" style="95" customWidth="1"/>
    <col min="3854" max="3854" width="2" style="95" customWidth="1"/>
    <col min="3855" max="3855" width="11.77734375" style="95" customWidth="1"/>
    <col min="3856" max="3856" width="11.44140625" style="95" customWidth="1"/>
    <col min="3857" max="3857" width="1.77734375" style="95" customWidth="1"/>
    <col min="3858" max="3858" width="11.77734375" style="95" customWidth="1"/>
    <col min="3859" max="3859" width="2.109375" style="95" customWidth="1"/>
    <col min="3860" max="3860" width="11.44140625" style="95" customWidth="1"/>
    <col min="3861" max="3861" width="0.5546875" style="95" customWidth="1"/>
    <col min="3862" max="3862" width="2.109375" style="95" customWidth="1"/>
    <col min="3863" max="3863" width="10.5546875" style="95" customWidth="1"/>
    <col min="3864" max="3864" width="11.109375" style="95" customWidth="1"/>
    <col min="3865" max="3865" width="2.109375" style="95" customWidth="1"/>
    <col min="3866" max="3866" width="11.109375" style="95" customWidth="1"/>
    <col min="3867" max="3867" width="2.109375" style="95" customWidth="1"/>
    <col min="3868" max="3868" width="12.44140625" style="95" customWidth="1"/>
    <col min="3869" max="4087" width="8.77734375" style="95"/>
    <col min="4088" max="4088" width="51" style="95" customWidth="1"/>
    <col min="4089" max="4089" width="2.109375" style="95" customWidth="1"/>
    <col min="4090" max="4090" width="14.109375" style="95" customWidth="1"/>
    <col min="4091" max="4092" width="8.77734375" style="95" customWidth="1"/>
    <col min="4093" max="4093" width="2" style="95" customWidth="1"/>
    <col min="4094" max="4094" width="14.77734375" style="95" customWidth="1"/>
    <col min="4095" max="4095" width="2" style="95" customWidth="1"/>
    <col min="4096" max="4096" width="14.77734375" style="95" customWidth="1"/>
    <col min="4097" max="4097" width="2.109375" style="95" customWidth="1"/>
    <col min="4098" max="4098" width="14.77734375" style="95" customWidth="1"/>
    <col min="4099" max="4099" width="2.109375" style="95" customWidth="1"/>
    <col min="4100" max="4100" width="14.77734375" style="95" customWidth="1"/>
    <col min="4101" max="4102" width="3.77734375" style="95" customWidth="1"/>
    <col min="4103" max="4103" width="12.44140625" style="95" customWidth="1"/>
    <col min="4104" max="4104" width="2.109375" style="95" customWidth="1"/>
    <col min="4105" max="4105" width="12.5546875" style="95" customWidth="1"/>
    <col min="4106" max="4106" width="2.109375" style="95" customWidth="1"/>
    <col min="4107" max="4107" width="12.77734375" style="95" customWidth="1"/>
    <col min="4108" max="4108" width="2.109375" style="95" customWidth="1"/>
    <col min="4109" max="4109" width="12.77734375" style="95" customWidth="1"/>
    <col min="4110" max="4110" width="2" style="95" customWidth="1"/>
    <col min="4111" max="4111" width="11.77734375" style="95" customWidth="1"/>
    <col min="4112" max="4112" width="11.44140625" style="95" customWidth="1"/>
    <col min="4113" max="4113" width="1.77734375" style="95" customWidth="1"/>
    <col min="4114" max="4114" width="11.77734375" style="95" customWidth="1"/>
    <col min="4115" max="4115" width="2.109375" style="95" customWidth="1"/>
    <col min="4116" max="4116" width="11.44140625" style="95" customWidth="1"/>
    <col min="4117" max="4117" width="0.5546875" style="95" customWidth="1"/>
    <col min="4118" max="4118" width="2.109375" style="95" customWidth="1"/>
    <col min="4119" max="4119" width="10.5546875" style="95" customWidth="1"/>
    <col min="4120" max="4120" width="11.109375" style="95" customWidth="1"/>
    <col min="4121" max="4121" width="2.109375" style="95" customWidth="1"/>
    <col min="4122" max="4122" width="11.109375" style="95" customWidth="1"/>
    <col min="4123" max="4123" width="2.109375" style="95" customWidth="1"/>
    <col min="4124" max="4124" width="12.44140625" style="95" customWidth="1"/>
    <col min="4125" max="4343" width="8.77734375" style="95"/>
    <col min="4344" max="4344" width="51" style="95" customWidth="1"/>
    <col min="4345" max="4345" width="2.109375" style="95" customWidth="1"/>
    <col min="4346" max="4346" width="14.109375" style="95" customWidth="1"/>
    <col min="4347" max="4348" width="8.77734375" style="95" customWidth="1"/>
    <col min="4349" max="4349" width="2" style="95" customWidth="1"/>
    <col min="4350" max="4350" width="14.77734375" style="95" customWidth="1"/>
    <col min="4351" max="4351" width="2" style="95" customWidth="1"/>
    <col min="4352" max="4352" width="14.77734375" style="95" customWidth="1"/>
    <col min="4353" max="4353" width="2.109375" style="95" customWidth="1"/>
    <col min="4354" max="4354" width="14.77734375" style="95" customWidth="1"/>
    <col min="4355" max="4355" width="2.109375" style="95" customWidth="1"/>
    <col min="4356" max="4356" width="14.77734375" style="95" customWidth="1"/>
    <col min="4357" max="4358" width="3.77734375" style="95" customWidth="1"/>
    <col min="4359" max="4359" width="12.44140625" style="95" customWidth="1"/>
    <col min="4360" max="4360" width="2.109375" style="95" customWidth="1"/>
    <col min="4361" max="4361" width="12.5546875" style="95" customWidth="1"/>
    <col min="4362" max="4362" width="2.109375" style="95" customWidth="1"/>
    <col min="4363" max="4363" width="12.77734375" style="95" customWidth="1"/>
    <col min="4364" max="4364" width="2.109375" style="95" customWidth="1"/>
    <col min="4365" max="4365" width="12.77734375" style="95" customWidth="1"/>
    <col min="4366" max="4366" width="2" style="95" customWidth="1"/>
    <col min="4367" max="4367" width="11.77734375" style="95" customWidth="1"/>
    <col min="4368" max="4368" width="11.44140625" style="95" customWidth="1"/>
    <col min="4369" max="4369" width="1.77734375" style="95" customWidth="1"/>
    <col min="4370" max="4370" width="11.77734375" style="95" customWidth="1"/>
    <col min="4371" max="4371" width="2.109375" style="95" customWidth="1"/>
    <col min="4372" max="4372" width="11.44140625" style="95" customWidth="1"/>
    <col min="4373" max="4373" width="0.5546875" style="95" customWidth="1"/>
    <col min="4374" max="4374" width="2.109375" style="95" customWidth="1"/>
    <col min="4375" max="4375" width="10.5546875" style="95" customWidth="1"/>
    <col min="4376" max="4376" width="11.109375" style="95" customWidth="1"/>
    <col min="4377" max="4377" width="2.109375" style="95" customWidth="1"/>
    <col min="4378" max="4378" width="11.109375" style="95" customWidth="1"/>
    <col min="4379" max="4379" width="2.109375" style="95" customWidth="1"/>
    <col min="4380" max="4380" width="12.44140625" style="95" customWidth="1"/>
    <col min="4381" max="4599" width="8.77734375" style="95"/>
    <col min="4600" max="4600" width="51" style="95" customWidth="1"/>
    <col min="4601" max="4601" width="2.109375" style="95" customWidth="1"/>
    <col min="4602" max="4602" width="14.109375" style="95" customWidth="1"/>
    <col min="4603" max="4604" width="8.77734375" style="95" customWidth="1"/>
    <col min="4605" max="4605" width="2" style="95" customWidth="1"/>
    <col min="4606" max="4606" width="14.77734375" style="95" customWidth="1"/>
    <col min="4607" max="4607" width="2" style="95" customWidth="1"/>
    <col min="4608" max="4608" width="14.77734375" style="95" customWidth="1"/>
    <col min="4609" max="4609" width="2.109375" style="95" customWidth="1"/>
    <col min="4610" max="4610" width="14.77734375" style="95" customWidth="1"/>
    <col min="4611" max="4611" width="2.109375" style="95" customWidth="1"/>
    <col min="4612" max="4612" width="14.77734375" style="95" customWidth="1"/>
    <col min="4613" max="4614" width="3.77734375" style="95" customWidth="1"/>
    <col min="4615" max="4615" width="12.44140625" style="95" customWidth="1"/>
    <col min="4616" max="4616" width="2.109375" style="95" customWidth="1"/>
    <col min="4617" max="4617" width="12.5546875" style="95" customWidth="1"/>
    <col min="4618" max="4618" width="2.109375" style="95" customWidth="1"/>
    <col min="4619" max="4619" width="12.77734375" style="95" customWidth="1"/>
    <col min="4620" max="4620" width="2.109375" style="95" customWidth="1"/>
    <col min="4621" max="4621" width="12.77734375" style="95" customWidth="1"/>
    <col min="4622" max="4622" width="2" style="95" customWidth="1"/>
    <col min="4623" max="4623" width="11.77734375" style="95" customWidth="1"/>
    <col min="4624" max="4624" width="11.44140625" style="95" customWidth="1"/>
    <col min="4625" max="4625" width="1.77734375" style="95" customWidth="1"/>
    <col min="4626" max="4626" width="11.77734375" style="95" customWidth="1"/>
    <col min="4627" max="4627" width="2.109375" style="95" customWidth="1"/>
    <col min="4628" max="4628" width="11.44140625" style="95" customWidth="1"/>
    <col min="4629" max="4629" width="0.5546875" style="95" customWidth="1"/>
    <col min="4630" max="4630" width="2.109375" style="95" customWidth="1"/>
    <col min="4631" max="4631" width="10.5546875" style="95" customWidth="1"/>
    <col min="4632" max="4632" width="11.109375" style="95" customWidth="1"/>
    <col min="4633" max="4633" width="2.109375" style="95" customWidth="1"/>
    <col min="4634" max="4634" width="11.109375" style="95" customWidth="1"/>
    <col min="4635" max="4635" width="2.109375" style="95" customWidth="1"/>
    <col min="4636" max="4636" width="12.44140625" style="95" customWidth="1"/>
    <col min="4637" max="4855" width="8.77734375" style="95"/>
    <col min="4856" max="4856" width="51" style="95" customWidth="1"/>
    <col min="4857" max="4857" width="2.109375" style="95" customWidth="1"/>
    <col min="4858" max="4858" width="14.109375" style="95" customWidth="1"/>
    <col min="4859" max="4860" width="8.77734375" style="95" customWidth="1"/>
    <col min="4861" max="4861" width="2" style="95" customWidth="1"/>
    <col min="4862" max="4862" width="14.77734375" style="95" customWidth="1"/>
    <col min="4863" max="4863" width="2" style="95" customWidth="1"/>
    <col min="4864" max="4864" width="14.77734375" style="95" customWidth="1"/>
    <col min="4865" max="4865" width="2.109375" style="95" customWidth="1"/>
    <col min="4866" max="4866" width="14.77734375" style="95" customWidth="1"/>
    <col min="4867" max="4867" width="2.109375" style="95" customWidth="1"/>
    <col min="4868" max="4868" width="14.77734375" style="95" customWidth="1"/>
    <col min="4869" max="4870" width="3.77734375" style="95" customWidth="1"/>
    <col min="4871" max="4871" width="12.44140625" style="95" customWidth="1"/>
    <col min="4872" max="4872" width="2.109375" style="95" customWidth="1"/>
    <col min="4873" max="4873" width="12.5546875" style="95" customWidth="1"/>
    <col min="4874" max="4874" width="2.109375" style="95" customWidth="1"/>
    <col min="4875" max="4875" width="12.77734375" style="95" customWidth="1"/>
    <col min="4876" max="4876" width="2.109375" style="95" customWidth="1"/>
    <col min="4877" max="4877" width="12.77734375" style="95" customWidth="1"/>
    <col min="4878" max="4878" width="2" style="95" customWidth="1"/>
    <col min="4879" max="4879" width="11.77734375" style="95" customWidth="1"/>
    <col min="4880" max="4880" width="11.44140625" style="95" customWidth="1"/>
    <col min="4881" max="4881" width="1.77734375" style="95" customWidth="1"/>
    <col min="4882" max="4882" width="11.77734375" style="95" customWidth="1"/>
    <col min="4883" max="4883" width="2.109375" style="95" customWidth="1"/>
    <col min="4884" max="4884" width="11.44140625" style="95" customWidth="1"/>
    <col min="4885" max="4885" width="0.5546875" style="95" customWidth="1"/>
    <col min="4886" max="4886" width="2.109375" style="95" customWidth="1"/>
    <col min="4887" max="4887" width="10.5546875" style="95" customWidth="1"/>
    <col min="4888" max="4888" width="11.109375" style="95" customWidth="1"/>
    <col min="4889" max="4889" width="2.109375" style="95" customWidth="1"/>
    <col min="4890" max="4890" width="11.109375" style="95" customWidth="1"/>
    <col min="4891" max="4891" width="2.109375" style="95" customWidth="1"/>
    <col min="4892" max="4892" width="12.44140625" style="95" customWidth="1"/>
    <col min="4893" max="5111" width="8.77734375" style="95"/>
    <col min="5112" max="5112" width="51" style="95" customWidth="1"/>
    <col min="5113" max="5113" width="2.109375" style="95" customWidth="1"/>
    <col min="5114" max="5114" width="14.109375" style="95" customWidth="1"/>
    <col min="5115" max="5116" width="8.77734375" style="95" customWidth="1"/>
    <col min="5117" max="5117" width="2" style="95" customWidth="1"/>
    <col min="5118" max="5118" width="14.77734375" style="95" customWidth="1"/>
    <col min="5119" max="5119" width="2" style="95" customWidth="1"/>
    <col min="5120" max="5120" width="14.77734375" style="95" customWidth="1"/>
    <col min="5121" max="5121" width="2.109375" style="95" customWidth="1"/>
    <col min="5122" max="5122" width="14.77734375" style="95" customWidth="1"/>
    <col min="5123" max="5123" width="2.109375" style="95" customWidth="1"/>
    <col min="5124" max="5124" width="14.77734375" style="95" customWidth="1"/>
    <col min="5125" max="5126" width="3.77734375" style="95" customWidth="1"/>
    <col min="5127" max="5127" width="12.44140625" style="95" customWidth="1"/>
    <col min="5128" max="5128" width="2.109375" style="95" customWidth="1"/>
    <col min="5129" max="5129" width="12.5546875" style="95" customWidth="1"/>
    <col min="5130" max="5130" width="2.109375" style="95" customWidth="1"/>
    <col min="5131" max="5131" width="12.77734375" style="95" customWidth="1"/>
    <col min="5132" max="5132" width="2.109375" style="95" customWidth="1"/>
    <col min="5133" max="5133" width="12.77734375" style="95" customWidth="1"/>
    <col min="5134" max="5134" width="2" style="95" customWidth="1"/>
    <col min="5135" max="5135" width="11.77734375" style="95" customWidth="1"/>
    <col min="5136" max="5136" width="11.44140625" style="95" customWidth="1"/>
    <col min="5137" max="5137" width="1.77734375" style="95" customWidth="1"/>
    <col min="5138" max="5138" width="11.77734375" style="95" customWidth="1"/>
    <col min="5139" max="5139" width="2.109375" style="95" customWidth="1"/>
    <col min="5140" max="5140" width="11.44140625" style="95" customWidth="1"/>
    <col min="5141" max="5141" width="0.5546875" style="95" customWidth="1"/>
    <col min="5142" max="5142" width="2.109375" style="95" customWidth="1"/>
    <col min="5143" max="5143" width="10.5546875" style="95" customWidth="1"/>
    <col min="5144" max="5144" width="11.109375" style="95" customWidth="1"/>
    <col min="5145" max="5145" width="2.109375" style="95" customWidth="1"/>
    <col min="5146" max="5146" width="11.109375" style="95" customWidth="1"/>
    <col min="5147" max="5147" width="2.109375" style="95" customWidth="1"/>
    <col min="5148" max="5148" width="12.44140625" style="95" customWidth="1"/>
    <col min="5149" max="5367" width="8.77734375" style="95"/>
    <col min="5368" max="5368" width="51" style="95" customWidth="1"/>
    <col min="5369" max="5369" width="2.109375" style="95" customWidth="1"/>
    <col min="5370" max="5370" width="14.109375" style="95" customWidth="1"/>
    <col min="5371" max="5372" width="8.77734375" style="95" customWidth="1"/>
    <col min="5373" max="5373" width="2" style="95" customWidth="1"/>
    <col min="5374" max="5374" width="14.77734375" style="95" customWidth="1"/>
    <col min="5375" max="5375" width="2" style="95" customWidth="1"/>
    <col min="5376" max="5376" width="14.77734375" style="95" customWidth="1"/>
    <col min="5377" max="5377" width="2.109375" style="95" customWidth="1"/>
    <col min="5378" max="5378" width="14.77734375" style="95" customWidth="1"/>
    <col min="5379" max="5379" width="2.109375" style="95" customWidth="1"/>
    <col min="5380" max="5380" width="14.77734375" style="95" customWidth="1"/>
    <col min="5381" max="5382" width="3.77734375" style="95" customWidth="1"/>
    <col min="5383" max="5383" width="12.44140625" style="95" customWidth="1"/>
    <col min="5384" max="5384" width="2.109375" style="95" customWidth="1"/>
    <col min="5385" max="5385" width="12.5546875" style="95" customWidth="1"/>
    <col min="5386" max="5386" width="2.109375" style="95" customWidth="1"/>
    <col min="5387" max="5387" width="12.77734375" style="95" customWidth="1"/>
    <col min="5388" max="5388" width="2.109375" style="95" customWidth="1"/>
    <col min="5389" max="5389" width="12.77734375" style="95" customWidth="1"/>
    <col min="5390" max="5390" width="2" style="95" customWidth="1"/>
    <col min="5391" max="5391" width="11.77734375" style="95" customWidth="1"/>
    <col min="5392" max="5392" width="11.44140625" style="95" customWidth="1"/>
    <col min="5393" max="5393" width="1.77734375" style="95" customWidth="1"/>
    <col min="5394" max="5394" width="11.77734375" style="95" customWidth="1"/>
    <col min="5395" max="5395" width="2.109375" style="95" customWidth="1"/>
    <col min="5396" max="5396" width="11.44140625" style="95" customWidth="1"/>
    <col min="5397" max="5397" width="0.5546875" style="95" customWidth="1"/>
    <col min="5398" max="5398" width="2.109375" style="95" customWidth="1"/>
    <col min="5399" max="5399" width="10.5546875" style="95" customWidth="1"/>
    <col min="5400" max="5400" width="11.109375" style="95" customWidth="1"/>
    <col min="5401" max="5401" width="2.109375" style="95" customWidth="1"/>
    <col min="5402" max="5402" width="11.109375" style="95" customWidth="1"/>
    <col min="5403" max="5403" width="2.109375" style="95" customWidth="1"/>
    <col min="5404" max="5404" width="12.44140625" style="95" customWidth="1"/>
    <col min="5405" max="5623" width="8.77734375" style="95"/>
    <col min="5624" max="5624" width="51" style="95" customWidth="1"/>
    <col min="5625" max="5625" width="2.109375" style="95" customWidth="1"/>
    <col min="5626" max="5626" width="14.109375" style="95" customWidth="1"/>
    <col min="5627" max="5628" width="8.77734375" style="95" customWidth="1"/>
    <col min="5629" max="5629" width="2" style="95" customWidth="1"/>
    <col min="5630" max="5630" width="14.77734375" style="95" customWidth="1"/>
    <col min="5631" max="5631" width="2" style="95" customWidth="1"/>
    <col min="5632" max="5632" width="14.77734375" style="95" customWidth="1"/>
    <col min="5633" max="5633" width="2.109375" style="95" customWidth="1"/>
    <col min="5634" max="5634" width="14.77734375" style="95" customWidth="1"/>
    <col min="5635" max="5635" width="2.109375" style="95" customWidth="1"/>
    <col min="5636" max="5636" width="14.77734375" style="95" customWidth="1"/>
    <col min="5637" max="5638" width="3.77734375" style="95" customWidth="1"/>
    <col min="5639" max="5639" width="12.44140625" style="95" customWidth="1"/>
    <col min="5640" max="5640" width="2.109375" style="95" customWidth="1"/>
    <col min="5641" max="5641" width="12.5546875" style="95" customWidth="1"/>
    <col min="5642" max="5642" width="2.109375" style="95" customWidth="1"/>
    <col min="5643" max="5643" width="12.77734375" style="95" customWidth="1"/>
    <col min="5644" max="5644" width="2.109375" style="95" customWidth="1"/>
    <col min="5645" max="5645" width="12.77734375" style="95" customWidth="1"/>
    <col min="5646" max="5646" width="2" style="95" customWidth="1"/>
    <col min="5647" max="5647" width="11.77734375" style="95" customWidth="1"/>
    <col min="5648" max="5648" width="11.44140625" style="95" customWidth="1"/>
    <col min="5649" max="5649" width="1.77734375" style="95" customWidth="1"/>
    <col min="5650" max="5650" width="11.77734375" style="95" customWidth="1"/>
    <col min="5651" max="5651" width="2.109375" style="95" customWidth="1"/>
    <col min="5652" max="5652" width="11.44140625" style="95" customWidth="1"/>
    <col min="5653" max="5653" width="0.5546875" style="95" customWidth="1"/>
    <col min="5654" max="5654" width="2.109375" style="95" customWidth="1"/>
    <col min="5655" max="5655" width="10.5546875" style="95" customWidth="1"/>
    <col min="5656" max="5656" width="11.109375" style="95" customWidth="1"/>
    <col min="5657" max="5657" width="2.109375" style="95" customWidth="1"/>
    <col min="5658" max="5658" width="11.109375" style="95" customWidth="1"/>
    <col min="5659" max="5659" width="2.109375" style="95" customWidth="1"/>
    <col min="5660" max="5660" width="12.44140625" style="95" customWidth="1"/>
    <col min="5661" max="5879" width="8.77734375" style="95"/>
    <col min="5880" max="5880" width="51" style="95" customWidth="1"/>
    <col min="5881" max="5881" width="2.109375" style="95" customWidth="1"/>
    <col min="5882" max="5882" width="14.109375" style="95" customWidth="1"/>
    <col min="5883" max="5884" width="8.77734375" style="95" customWidth="1"/>
    <col min="5885" max="5885" width="2" style="95" customWidth="1"/>
    <col min="5886" max="5886" width="14.77734375" style="95" customWidth="1"/>
    <col min="5887" max="5887" width="2" style="95" customWidth="1"/>
    <col min="5888" max="5888" width="14.77734375" style="95" customWidth="1"/>
    <col min="5889" max="5889" width="2.109375" style="95" customWidth="1"/>
    <col min="5890" max="5890" width="14.77734375" style="95" customWidth="1"/>
    <col min="5891" max="5891" width="2.109375" style="95" customWidth="1"/>
    <col min="5892" max="5892" width="14.77734375" style="95" customWidth="1"/>
    <col min="5893" max="5894" width="3.77734375" style="95" customWidth="1"/>
    <col min="5895" max="5895" width="12.44140625" style="95" customWidth="1"/>
    <col min="5896" max="5896" width="2.109375" style="95" customWidth="1"/>
    <col min="5897" max="5897" width="12.5546875" style="95" customWidth="1"/>
    <col min="5898" max="5898" width="2.109375" style="95" customWidth="1"/>
    <col min="5899" max="5899" width="12.77734375" style="95" customWidth="1"/>
    <col min="5900" max="5900" width="2.109375" style="95" customWidth="1"/>
    <col min="5901" max="5901" width="12.77734375" style="95" customWidth="1"/>
    <col min="5902" max="5902" width="2" style="95" customWidth="1"/>
    <col min="5903" max="5903" width="11.77734375" style="95" customWidth="1"/>
    <col min="5904" max="5904" width="11.44140625" style="95" customWidth="1"/>
    <col min="5905" max="5905" width="1.77734375" style="95" customWidth="1"/>
    <col min="5906" max="5906" width="11.77734375" style="95" customWidth="1"/>
    <col min="5907" max="5907" width="2.109375" style="95" customWidth="1"/>
    <col min="5908" max="5908" width="11.44140625" style="95" customWidth="1"/>
    <col min="5909" max="5909" width="0.5546875" style="95" customWidth="1"/>
    <col min="5910" max="5910" width="2.109375" style="95" customWidth="1"/>
    <col min="5911" max="5911" width="10.5546875" style="95" customWidth="1"/>
    <col min="5912" max="5912" width="11.109375" style="95" customWidth="1"/>
    <col min="5913" max="5913" width="2.109375" style="95" customWidth="1"/>
    <col min="5914" max="5914" width="11.109375" style="95" customWidth="1"/>
    <col min="5915" max="5915" width="2.109375" style="95" customWidth="1"/>
    <col min="5916" max="5916" width="12.44140625" style="95" customWidth="1"/>
    <col min="5917" max="6135" width="8.77734375" style="95"/>
    <col min="6136" max="6136" width="51" style="95" customWidth="1"/>
    <col min="6137" max="6137" width="2.109375" style="95" customWidth="1"/>
    <col min="6138" max="6138" width="14.109375" style="95" customWidth="1"/>
    <col min="6139" max="6140" width="8.77734375" style="95" customWidth="1"/>
    <col min="6141" max="6141" width="2" style="95" customWidth="1"/>
    <col min="6142" max="6142" width="14.77734375" style="95" customWidth="1"/>
    <col min="6143" max="6143" width="2" style="95" customWidth="1"/>
    <col min="6144" max="6144" width="14.77734375" style="95" customWidth="1"/>
    <col min="6145" max="6145" width="2.109375" style="95" customWidth="1"/>
    <col min="6146" max="6146" width="14.77734375" style="95" customWidth="1"/>
    <col min="6147" max="6147" width="2.109375" style="95" customWidth="1"/>
    <col min="6148" max="6148" width="14.77734375" style="95" customWidth="1"/>
    <col min="6149" max="6150" width="3.77734375" style="95" customWidth="1"/>
    <col min="6151" max="6151" width="12.44140625" style="95" customWidth="1"/>
    <col min="6152" max="6152" width="2.109375" style="95" customWidth="1"/>
    <col min="6153" max="6153" width="12.5546875" style="95" customWidth="1"/>
    <col min="6154" max="6154" width="2.109375" style="95" customWidth="1"/>
    <col min="6155" max="6155" width="12.77734375" style="95" customWidth="1"/>
    <col min="6156" max="6156" width="2.109375" style="95" customWidth="1"/>
    <col min="6157" max="6157" width="12.77734375" style="95" customWidth="1"/>
    <col min="6158" max="6158" width="2" style="95" customWidth="1"/>
    <col min="6159" max="6159" width="11.77734375" style="95" customWidth="1"/>
    <col min="6160" max="6160" width="11.44140625" style="95" customWidth="1"/>
    <col min="6161" max="6161" width="1.77734375" style="95" customWidth="1"/>
    <col min="6162" max="6162" width="11.77734375" style="95" customWidth="1"/>
    <col min="6163" max="6163" width="2.109375" style="95" customWidth="1"/>
    <col min="6164" max="6164" width="11.44140625" style="95" customWidth="1"/>
    <col min="6165" max="6165" width="0.5546875" style="95" customWidth="1"/>
    <col min="6166" max="6166" width="2.109375" style="95" customWidth="1"/>
    <col min="6167" max="6167" width="10.5546875" style="95" customWidth="1"/>
    <col min="6168" max="6168" width="11.109375" style="95" customWidth="1"/>
    <col min="6169" max="6169" width="2.109375" style="95" customWidth="1"/>
    <col min="6170" max="6170" width="11.109375" style="95" customWidth="1"/>
    <col min="6171" max="6171" width="2.109375" style="95" customWidth="1"/>
    <col min="6172" max="6172" width="12.44140625" style="95" customWidth="1"/>
    <col min="6173" max="6391" width="8.77734375" style="95"/>
    <col min="6392" max="6392" width="51" style="95" customWidth="1"/>
    <col min="6393" max="6393" width="2.109375" style="95" customWidth="1"/>
    <col min="6394" max="6394" width="14.109375" style="95" customWidth="1"/>
    <col min="6395" max="6396" width="8.77734375" style="95" customWidth="1"/>
    <col min="6397" max="6397" width="2" style="95" customWidth="1"/>
    <col min="6398" max="6398" width="14.77734375" style="95" customWidth="1"/>
    <col min="6399" max="6399" width="2" style="95" customWidth="1"/>
    <col min="6400" max="6400" width="14.77734375" style="95" customWidth="1"/>
    <col min="6401" max="6401" width="2.109375" style="95" customWidth="1"/>
    <col min="6402" max="6402" width="14.77734375" style="95" customWidth="1"/>
    <col min="6403" max="6403" width="2.109375" style="95" customWidth="1"/>
    <col min="6404" max="6404" width="14.77734375" style="95" customWidth="1"/>
    <col min="6405" max="6406" width="3.77734375" style="95" customWidth="1"/>
    <col min="6407" max="6407" width="12.44140625" style="95" customWidth="1"/>
    <col min="6408" max="6408" width="2.109375" style="95" customWidth="1"/>
    <col min="6409" max="6409" width="12.5546875" style="95" customWidth="1"/>
    <col min="6410" max="6410" width="2.109375" style="95" customWidth="1"/>
    <col min="6411" max="6411" width="12.77734375" style="95" customWidth="1"/>
    <col min="6412" max="6412" width="2.109375" style="95" customWidth="1"/>
    <col min="6413" max="6413" width="12.77734375" style="95" customWidth="1"/>
    <col min="6414" max="6414" width="2" style="95" customWidth="1"/>
    <col min="6415" max="6415" width="11.77734375" style="95" customWidth="1"/>
    <col min="6416" max="6416" width="11.44140625" style="95" customWidth="1"/>
    <col min="6417" max="6417" width="1.77734375" style="95" customWidth="1"/>
    <col min="6418" max="6418" width="11.77734375" style="95" customWidth="1"/>
    <col min="6419" max="6419" width="2.109375" style="95" customWidth="1"/>
    <col min="6420" max="6420" width="11.44140625" style="95" customWidth="1"/>
    <col min="6421" max="6421" width="0.5546875" style="95" customWidth="1"/>
    <col min="6422" max="6422" width="2.109375" style="95" customWidth="1"/>
    <col min="6423" max="6423" width="10.5546875" style="95" customWidth="1"/>
    <col min="6424" max="6424" width="11.109375" style="95" customWidth="1"/>
    <col min="6425" max="6425" width="2.109375" style="95" customWidth="1"/>
    <col min="6426" max="6426" width="11.109375" style="95" customWidth="1"/>
    <col min="6427" max="6427" width="2.109375" style="95" customWidth="1"/>
    <col min="6428" max="6428" width="12.44140625" style="95" customWidth="1"/>
    <col min="6429" max="6647" width="8.77734375" style="95"/>
    <col min="6648" max="6648" width="51" style="95" customWidth="1"/>
    <col min="6649" max="6649" width="2.109375" style="95" customWidth="1"/>
    <col min="6650" max="6650" width="14.109375" style="95" customWidth="1"/>
    <col min="6651" max="6652" width="8.77734375" style="95" customWidth="1"/>
    <col min="6653" max="6653" width="2" style="95" customWidth="1"/>
    <col min="6654" max="6654" width="14.77734375" style="95" customWidth="1"/>
    <col min="6655" max="6655" width="2" style="95" customWidth="1"/>
    <col min="6656" max="6656" width="14.77734375" style="95" customWidth="1"/>
    <col min="6657" max="6657" width="2.109375" style="95" customWidth="1"/>
    <col min="6658" max="6658" width="14.77734375" style="95" customWidth="1"/>
    <col min="6659" max="6659" width="2.109375" style="95" customWidth="1"/>
    <col min="6660" max="6660" width="14.77734375" style="95" customWidth="1"/>
    <col min="6661" max="6662" width="3.77734375" style="95" customWidth="1"/>
    <col min="6663" max="6663" width="12.44140625" style="95" customWidth="1"/>
    <col min="6664" max="6664" width="2.109375" style="95" customWidth="1"/>
    <col min="6665" max="6665" width="12.5546875" style="95" customWidth="1"/>
    <col min="6666" max="6666" width="2.109375" style="95" customWidth="1"/>
    <col min="6667" max="6667" width="12.77734375" style="95" customWidth="1"/>
    <col min="6668" max="6668" width="2.109375" style="95" customWidth="1"/>
    <col min="6669" max="6669" width="12.77734375" style="95" customWidth="1"/>
    <col min="6670" max="6670" width="2" style="95" customWidth="1"/>
    <col min="6671" max="6671" width="11.77734375" style="95" customWidth="1"/>
    <col min="6672" max="6672" width="11.44140625" style="95" customWidth="1"/>
    <col min="6673" max="6673" width="1.77734375" style="95" customWidth="1"/>
    <col min="6674" max="6674" width="11.77734375" style="95" customWidth="1"/>
    <col min="6675" max="6675" width="2.109375" style="95" customWidth="1"/>
    <col min="6676" max="6676" width="11.44140625" style="95" customWidth="1"/>
    <col min="6677" max="6677" width="0.5546875" style="95" customWidth="1"/>
    <col min="6678" max="6678" width="2.109375" style="95" customWidth="1"/>
    <col min="6679" max="6679" width="10.5546875" style="95" customWidth="1"/>
    <col min="6680" max="6680" width="11.109375" style="95" customWidth="1"/>
    <col min="6681" max="6681" width="2.109375" style="95" customWidth="1"/>
    <col min="6682" max="6682" width="11.109375" style="95" customWidth="1"/>
    <col min="6683" max="6683" width="2.109375" style="95" customWidth="1"/>
    <col min="6684" max="6684" width="12.44140625" style="95" customWidth="1"/>
    <col min="6685" max="6903" width="8.77734375" style="95"/>
    <col min="6904" max="6904" width="51" style="95" customWidth="1"/>
    <col min="6905" max="6905" width="2.109375" style="95" customWidth="1"/>
    <col min="6906" max="6906" width="14.109375" style="95" customWidth="1"/>
    <col min="6907" max="6908" width="8.77734375" style="95" customWidth="1"/>
    <col min="6909" max="6909" width="2" style="95" customWidth="1"/>
    <col min="6910" max="6910" width="14.77734375" style="95" customWidth="1"/>
    <col min="6911" max="6911" width="2" style="95" customWidth="1"/>
    <col min="6912" max="6912" width="14.77734375" style="95" customWidth="1"/>
    <col min="6913" max="6913" width="2.109375" style="95" customWidth="1"/>
    <col min="6914" max="6914" width="14.77734375" style="95" customWidth="1"/>
    <col min="6915" max="6915" width="2.109375" style="95" customWidth="1"/>
    <col min="6916" max="6916" width="14.77734375" style="95" customWidth="1"/>
    <col min="6917" max="6918" width="3.77734375" style="95" customWidth="1"/>
    <col min="6919" max="6919" width="12.44140625" style="95" customWidth="1"/>
    <col min="6920" max="6920" width="2.109375" style="95" customWidth="1"/>
    <col min="6921" max="6921" width="12.5546875" style="95" customWidth="1"/>
    <col min="6922" max="6922" width="2.109375" style="95" customWidth="1"/>
    <col min="6923" max="6923" width="12.77734375" style="95" customWidth="1"/>
    <col min="6924" max="6924" width="2.109375" style="95" customWidth="1"/>
    <col min="6925" max="6925" width="12.77734375" style="95" customWidth="1"/>
    <col min="6926" max="6926" width="2" style="95" customWidth="1"/>
    <col min="6927" max="6927" width="11.77734375" style="95" customWidth="1"/>
    <col min="6928" max="6928" width="11.44140625" style="95" customWidth="1"/>
    <col min="6929" max="6929" width="1.77734375" style="95" customWidth="1"/>
    <col min="6930" max="6930" width="11.77734375" style="95" customWidth="1"/>
    <col min="6931" max="6931" width="2.109375" style="95" customWidth="1"/>
    <col min="6932" max="6932" width="11.44140625" style="95" customWidth="1"/>
    <col min="6933" max="6933" width="0.5546875" style="95" customWidth="1"/>
    <col min="6934" max="6934" width="2.109375" style="95" customWidth="1"/>
    <col min="6935" max="6935" width="10.5546875" style="95" customWidth="1"/>
    <col min="6936" max="6936" width="11.109375" style="95" customWidth="1"/>
    <col min="6937" max="6937" width="2.109375" style="95" customWidth="1"/>
    <col min="6938" max="6938" width="11.109375" style="95" customWidth="1"/>
    <col min="6939" max="6939" width="2.109375" style="95" customWidth="1"/>
    <col min="6940" max="6940" width="12.44140625" style="95" customWidth="1"/>
    <col min="6941" max="7159" width="8.77734375" style="95"/>
    <col min="7160" max="7160" width="51" style="95" customWidth="1"/>
    <col min="7161" max="7161" width="2.109375" style="95" customWidth="1"/>
    <col min="7162" max="7162" width="14.109375" style="95" customWidth="1"/>
    <col min="7163" max="7164" width="8.77734375" style="95" customWidth="1"/>
    <col min="7165" max="7165" width="2" style="95" customWidth="1"/>
    <col min="7166" max="7166" width="14.77734375" style="95" customWidth="1"/>
    <col min="7167" max="7167" width="2" style="95" customWidth="1"/>
    <col min="7168" max="7168" width="14.77734375" style="95" customWidth="1"/>
    <col min="7169" max="7169" width="2.109375" style="95" customWidth="1"/>
    <col min="7170" max="7170" width="14.77734375" style="95" customWidth="1"/>
    <col min="7171" max="7171" width="2.109375" style="95" customWidth="1"/>
    <col min="7172" max="7172" width="14.77734375" style="95" customWidth="1"/>
    <col min="7173" max="7174" width="3.77734375" style="95" customWidth="1"/>
    <col min="7175" max="7175" width="12.44140625" style="95" customWidth="1"/>
    <col min="7176" max="7176" width="2.109375" style="95" customWidth="1"/>
    <col min="7177" max="7177" width="12.5546875" style="95" customWidth="1"/>
    <col min="7178" max="7178" width="2.109375" style="95" customWidth="1"/>
    <col min="7179" max="7179" width="12.77734375" style="95" customWidth="1"/>
    <col min="7180" max="7180" width="2.109375" style="95" customWidth="1"/>
    <col min="7181" max="7181" width="12.77734375" style="95" customWidth="1"/>
    <col min="7182" max="7182" width="2" style="95" customWidth="1"/>
    <col min="7183" max="7183" width="11.77734375" style="95" customWidth="1"/>
    <col min="7184" max="7184" width="11.44140625" style="95" customWidth="1"/>
    <col min="7185" max="7185" width="1.77734375" style="95" customWidth="1"/>
    <col min="7186" max="7186" width="11.77734375" style="95" customWidth="1"/>
    <col min="7187" max="7187" width="2.109375" style="95" customWidth="1"/>
    <col min="7188" max="7188" width="11.44140625" style="95" customWidth="1"/>
    <col min="7189" max="7189" width="0.5546875" style="95" customWidth="1"/>
    <col min="7190" max="7190" width="2.109375" style="95" customWidth="1"/>
    <col min="7191" max="7191" width="10.5546875" style="95" customWidth="1"/>
    <col min="7192" max="7192" width="11.109375" style="95" customWidth="1"/>
    <col min="7193" max="7193" width="2.109375" style="95" customWidth="1"/>
    <col min="7194" max="7194" width="11.109375" style="95" customWidth="1"/>
    <col min="7195" max="7195" width="2.109375" style="95" customWidth="1"/>
    <col min="7196" max="7196" width="12.44140625" style="95" customWidth="1"/>
    <col min="7197" max="7415" width="8.77734375" style="95"/>
    <col min="7416" max="7416" width="51" style="95" customWidth="1"/>
    <col min="7417" max="7417" width="2.109375" style="95" customWidth="1"/>
    <col min="7418" max="7418" width="14.109375" style="95" customWidth="1"/>
    <col min="7419" max="7420" width="8.77734375" style="95" customWidth="1"/>
    <col min="7421" max="7421" width="2" style="95" customWidth="1"/>
    <col min="7422" max="7422" width="14.77734375" style="95" customWidth="1"/>
    <col min="7423" max="7423" width="2" style="95" customWidth="1"/>
    <col min="7424" max="7424" width="14.77734375" style="95" customWidth="1"/>
    <col min="7425" max="7425" width="2.109375" style="95" customWidth="1"/>
    <col min="7426" max="7426" width="14.77734375" style="95" customWidth="1"/>
    <col min="7427" max="7427" width="2.109375" style="95" customWidth="1"/>
    <col min="7428" max="7428" width="14.77734375" style="95" customWidth="1"/>
    <col min="7429" max="7430" width="3.77734375" style="95" customWidth="1"/>
    <col min="7431" max="7431" width="12.44140625" style="95" customWidth="1"/>
    <col min="7432" max="7432" width="2.109375" style="95" customWidth="1"/>
    <col min="7433" max="7433" width="12.5546875" style="95" customWidth="1"/>
    <col min="7434" max="7434" width="2.109375" style="95" customWidth="1"/>
    <col min="7435" max="7435" width="12.77734375" style="95" customWidth="1"/>
    <col min="7436" max="7436" width="2.109375" style="95" customWidth="1"/>
    <col min="7437" max="7437" width="12.77734375" style="95" customWidth="1"/>
    <col min="7438" max="7438" width="2" style="95" customWidth="1"/>
    <col min="7439" max="7439" width="11.77734375" style="95" customWidth="1"/>
    <col min="7440" max="7440" width="11.44140625" style="95" customWidth="1"/>
    <col min="7441" max="7441" width="1.77734375" style="95" customWidth="1"/>
    <col min="7442" max="7442" width="11.77734375" style="95" customWidth="1"/>
    <col min="7443" max="7443" width="2.109375" style="95" customWidth="1"/>
    <col min="7444" max="7444" width="11.44140625" style="95" customWidth="1"/>
    <col min="7445" max="7445" width="0.5546875" style="95" customWidth="1"/>
    <col min="7446" max="7446" width="2.109375" style="95" customWidth="1"/>
    <col min="7447" max="7447" width="10.5546875" style="95" customWidth="1"/>
    <col min="7448" max="7448" width="11.109375" style="95" customWidth="1"/>
    <col min="7449" max="7449" width="2.109375" style="95" customWidth="1"/>
    <col min="7450" max="7450" width="11.109375" style="95" customWidth="1"/>
    <col min="7451" max="7451" width="2.109375" style="95" customWidth="1"/>
    <col min="7452" max="7452" width="12.44140625" style="95" customWidth="1"/>
    <col min="7453" max="7671" width="8.77734375" style="95"/>
    <col min="7672" max="7672" width="51" style="95" customWidth="1"/>
    <col min="7673" max="7673" width="2.109375" style="95" customWidth="1"/>
    <col min="7674" max="7674" width="14.109375" style="95" customWidth="1"/>
    <col min="7675" max="7676" width="8.77734375" style="95" customWidth="1"/>
    <col min="7677" max="7677" width="2" style="95" customWidth="1"/>
    <col min="7678" max="7678" width="14.77734375" style="95" customWidth="1"/>
    <col min="7679" max="7679" width="2" style="95" customWidth="1"/>
    <col min="7680" max="7680" width="14.77734375" style="95" customWidth="1"/>
    <col min="7681" max="7681" width="2.109375" style="95" customWidth="1"/>
    <col min="7682" max="7682" width="14.77734375" style="95" customWidth="1"/>
    <col min="7683" max="7683" width="2.109375" style="95" customWidth="1"/>
    <col min="7684" max="7684" width="14.77734375" style="95" customWidth="1"/>
    <col min="7685" max="7686" width="3.77734375" style="95" customWidth="1"/>
    <col min="7687" max="7687" width="12.44140625" style="95" customWidth="1"/>
    <col min="7688" max="7688" width="2.109375" style="95" customWidth="1"/>
    <col min="7689" max="7689" width="12.5546875" style="95" customWidth="1"/>
    <col min="7690" max="7690" width="2.109375" style="95" customWidth="1"/>
    <col min="7691" max="7691" width="12.77734375" style="95" customWidth="1"/>
    <col min="7692" max="7692" width="2.109375" style="95" customWidth="1"/>
    <col min="7693" max="7693" width="12.77734375" style="95" customWidth="1"/>
    <col min="7694" max="7694" width="2" style="95" customWidth="1"/>
    <col min="7695" max="7695" width="11.77734375" style="95" customWidth="1"/>
    <col min="7696" max="7696" width="11.44140625" style="95" customWidth="1"/>
    <col min="7697" max="7697" width="1.77734375" style="95" customWidth="1"/>
    <col min="7698" max="7698" width="11.77734375" style="95" customWidth="1"/>
    <col min="7699" max="7699" width="2.109375" style="95" customWidth="1"/>
    <col min="7700" max="7700" width="11.44140625" style="95" customWidth="1"/>
    <col min="7701" max="7701" width="0.5546875" style="95" customWidth="1"/>
    <col min="7702" max="7702" width="2.109375" style="95" customWidth="1"/>
    <col min="7703" max="7703" width="10.5546875" style="95" customWidth="1"/>
    <col min="7704" max="7704" width="11.109375" style="95" customWidth="1"/>
    <col min="7705" max="7705" width="2.109375" style="95" customWidth="1"/>
    <col min="7706" max="7706" width="11.109375" style="95" customWidth="1"/>
    <col min="7707" max="7707" width="2.109375" style="95" customWidth="1"/>
    <col min="7708" max="7708" width="12.44140625" style="95" customWidth="1"/>
    <col min="7709" max="7927" width="8.77734375" style="95"/>
    <col min="7928" max="7928" width="51" style="95" customWidth="1"/>
    <col min="7929" max="7929" width="2.109375" style="95" customWidth="1"/>
    <col min="7930" max="7930" width="14.109375" style="95" customWidth="1"/>
    <col min="7931" max="7932" width="8.77734375" style="95" customWidth="1"/>
    <col min="7933" max="7933" width="2" style="95" customWidth="1"/>
    <col min="7934" max="7934" width="14.77734375" style="95" customWidth="1"/>
    <col min="7935" max="7935" width="2" style="95" customWidth="1"/>
    <col min="7936" max="7936" width="14.77734375" style="95" customWidth="1"/>
    <col min="7937" max="7937" width="2.109375" style="95" customWidth="1"/>
    <col min="7938" max="7938" width="14.77734375" style="95" customWidth="1"/>
    <col min="7939" max="7939" width="2.109375" style="95" customWidth="1"/>
    <col min="7940" max="7940" width="14.77734375" style="95" customWidth="1"/>
    <col min="7941" max="7942" width="3.77734375" style="95" customWidth="1"/>
    <col min="7943" max="7943" width="12.44140625" style="95" customWidth="1"/>
    <col min="7944" max="7944" width="2.109375" style="95" customWidth="1"/>
    <col min="7945" max="7945" width="12.5546875" style="95" customWidth="1"/>
    <col min="7946" max="7946" width="2.109375" style="95" customWidth="1"/>
    <col min="7947" max="7947" width="12.77734375" style="95" customWidth="1"/>
    <col min="7948" max="7948" width="2.109375" style="95" customWidth="1"/>
    <col min="7949" max="7949" width="12.77734375" style="95" customWidth="1"/>
    <col min="7950" max="7950" width="2" style="95" customWidth="1"/>
    <col min="7951" max="7951" width="11.77734375" style="95" customWidth="1"/>
    <col min="7952" max="7952" width="11.44140625" style="95" customWidth="1"/>
    <col min="7953" max="7953" width="1.77734375" style="95" customWidth="1"/>
    <col min="7954" max="7954" width="11.77734375" style="95" customWidth="1"/>
    <col min="7955" max="7955" width="2.109375" style="95" customWidth="1"/>
    <col min="7956" max="7956" width="11.44140625" style="95" customWidth="1"/>
    <col min="7957" max="7957" width="0.5546875" style="95" customWidth="1"/>
    <col min="7958" max="7958" width="2.109375" style="95" customWidth="1"/>
    <col min="7959" max="7959" width="10.5546875" style="95" customWidth="1"/>
    <col min="7960" max="7960" width="11.109375" style="95" customWidth="1"/>
    <col min="7961" max="7961" width="2.109375" style="95" customWidth="1"/>
    <col min="7962" max="7962" width="11.109375" style="95" customWidth="1"/>
    <col min="7963" max="7963" width="2.109375" style="95" customWidth="1"/>
    <col min="7964" max="7964" width="12.44140625" style="95" customWidth="1"/>
    <col min="7965" max="8183" width="8.77734375" style="95"/>
    <col min="8184" max="8184" width="51" style="95" customWidth="1"/>
    <col min="8185" max="8185" width="2.109375" style="95" customWidth="1"/>
    <col min="8186" max="8186" width="14.109375" style="95" customWidth="1"/>
    <col min="8187" max="8188" width="8.77734375" style="95" customWidth="1"/>
    <col min="8189" max="8189" width="2" style="95" customWidth="1"/>
    <col min="8190" max="8190" width="14.77734375" style="95" customWidth="1"/>
    <col min="8191" max="8191" width="2" style="95" customWidth="1"/>
    <col min="8192" max="8192" width="14.77734375" style="95" customWidth="1"/>
    <col min="8193" max="8193" width="2.109375" style="95" customWidth="1"/>
    <col min="8194" max="8194" width="14.77734375" style="95" customWidth="1"/>
    <col min="8195" max="8195" width="2.109375" style="95" customWidth="1"/>
    <col min="8196" max="8196" width="14.77734375" style="95" customWidth="1"/>
    <col min="8197" max="8198" width="3.77734375" style="95" customWidth="1"/>
    <col min="8199" max="8199" width="12.44140625" style="95" customWidth="1"/>
    <col min="8200" max="8200" width="2.109375" style="95" customWidth="1"/>
    <col min="8201" max="8201" width="12.5546875" style="95" customWidth="1"/>
    <col min="8202" max="8202" width="2.109375" style="95" customWidth="1"/>
    <col min="8203" max="8203" width="12.77734375" style="95" customWidth="1"/>
    <col min="8204" max="8204" width="2.109375" style="95" customWidth="1"/>
    <col min="8205" max="8205" width="12.77734375" style="95" customWidth="1"/>
    <col min="8206" max="8206" width="2" style="95" customWidth="1"/>
    <col min="8207" max="8207" width="11.77734375" style="95" customWidth="1"/>
    <col min="8208" max="8208" width="11.44140625" style="95" customWidth="1"/>
    <col min="8209" max="8209" width="1.77734375" style="95" customWidth="1"/>
    <col min="8210" max="8210" width="11.77734375" style="95" customWidth="1"/>
    <col min="8211" max="8211" width="2.109375" style="95" customWidth="1"/>
    <col min="8212" max="8212" width="11.44140625" style="95" customWidth="1"/>
    <col min="8213" max="8213" width="0.5546875" style="95" customWidth="1"/>
    <col min="8214" max="8214" width="2.109375" style="95" customWidth="1"/>
    <col min="8215" max="8215" width="10.5546875" style="95" customWidth="1"/>
    <col min="8216" max="8216" width="11.109375" style="95" customWidth="1"/>
    <col min="8217" max="8217" width="2.109375" style="95" customWidth="1"/>
    <col min="8218" max="8218" width="11.109375" style="95" customWidth="1"/>
    <col min="8219" max="8219" width="2.109375" style="95" customWidth="1"/>
    <col min="8220" max="8220" width="12.44140625" style="95" customWidth="1"/>
    <col min="8221" max="8439" width="8.77734375" style="95"/>
    <col min="8440" max="8440" width="51" style="95" customWidth="1"/>
    <col min="8441" max="8441" width="2.109375" style="95" customWidth="1"/>
    <col min="8442" max="8442" width="14.109375" style="95" customWidth="1"/>
    <col min="8443" max="8444" width="8.77734375" style="95" customWidth="1"/>
    <col min="8445" max="8445" width="2" style="95" customWidth="1"/>
    <col min="8446" max="8446" width="14.77734375" style="95" customWidth="1"/>
    <col min="8447" max="8447" width="2" style="95" customWidth="1"/>
    <col min="8448" max="8448" width="14.77734375" style="95" customWidth="1"/>
    <col min="8449" max="8449" width="2.109375" style="95" customWidth="1"/>
    <col min="8450" max="8450" width="14.77734375" style="95" customWidth="1"/>
    <col min="8451" max="8451" width="2.109375" style="95" customWidth="1"/>
    <col min="8452" max="8452" width="14.77734375" style="95" customWidth="1"/>
    <col min="8453" max="8454" width="3.77734375" style="95" customWidth="1"/>
    <col min="8455" max="8455" width="12.44140625" style="95" customWidth="1"/>
    <col min="8456" max="8456" width="2.109375" style="95" customWidth="1"/>
    <col min="8457" max="8457" width="12.5546875" style="95" customWidth="1"/>
    <col min="8458" max="8458" width="2.109375" style="95" customWidth="1"/>
    <col min="8459" max="8459" width="12.77734375" style="95" customWidth="1"/>
    <col min="8460" max="8460" width="2.109375" style="95" customWidth="1"/>
    <col min="8461" max="8461" width="12.77734375" style="95" customWidth="1"/>
    <col min="8462" max="8462" width="2" style="95" customWidth="1"/>
    <col min="8463" max="8463" width="11.77734375" style="95" customWidth="1"/>
    <col min="8464" max="8464" width="11.44140625" style="95" customWidth="1"/>
    <col min="8465" max="8465" width="1.77734375" style="95" customWidth="1"/>
    <col min="8466" max="8466" width="11.77734375" style="95" customWidth="1"/>
    <col min="8467" max="8467" width="2.109375" style="95" customWidth="1"/>
    <col min="8468" max="8468" width="11.44140625" style="95" customWidth="1"/>
    <col min="8469" max="8469" width="0.5546875" style="95" customWidth="1"/>
    <col min="8470" max="8470" width="2.109375" style="95" customWidth="1"/>
    <col min="8471" max="8471" width="10.5546875" style="95" customWidth="1"/>
    <col min="8472" max="8472" width="11.109375" style="95" customWidth="1"/>
    <col min="8473" max="8473" width="2.109375" style="95" customWidth="1"/>
    <col min="8474" max="8474" width="11.109375" style="95" customWidth="1"/>
    <col min="8475" max="8475" width="2.109375" style="95" customWidth="1"/>
    <col min="8476" max="8476" width="12.44140625" style="95" customWidth="1"/>
    <col min="8477" max="8695" width="8.77734375" style="95"/>
    <col min="8696" max="8696" width="51" style="95" customWidth="1"/>
    <col min="8697" max="8697" width="2.109375" style="95" customWidth="1"/>
    <col min="8698" max="8698" width="14.109375" style="95" customWidth="1"/>
    <col min="8699" max="8700" width="8.77734375" style="95" customWidth="1"/>
    <col min="8701" max="8701" width="2" style="95" customWidth="1"/>
    <col min="8702" max="8702" width="14.77734375" style="95" customWidth="1"/>
    <col min="8703" max="8703" width="2" style="95" customWidth="1"/>
    <col min="8704" max="8704" width="14.77734375" style="95" customWidth="1"/>
    <col min="8705" max="8705" width="2.109375" style="95" customWidth="1"/>
    <col min="8706" max="8706" width="14.77734375" style="95" customWidth="1"/>
    <col min="8707" max="8707" width="2.109375" style="95" customWidth="1"/>
    <col min="8708" max="8708" width="14.77734375" style="95" customWidth="1"/>
    <col min="8709" max="8710" width="3.77734375" style="95" customWidth="1"/>
    <col min="8711" max="8711" width="12.44140625" style="95" customWidth="1"/>
    <col min="8712" max="8712" width="2.109375" style="95" customWidth="1"/>
    <col min="8713" max="8713" width="12.5546875" style="95" customWidth="1"/>
    <col min="8714" max="8714" width="2.109375" style="95" customWidth="1"/>
    <col min="8715" max="8715" width="12.77734375" style="95" customWidth="1"/>
    <col min="8716" max="8716" width="2.109375" style="95" customWidth="1"/>
    <col min="8717" max="8717" width="12.77734375" style="95" customWidth="1"/>
    <col min="8718" max="8718" width="2" style="95" customWidth="1"/>
    <col min="8719" max="8719" width="11.77734375" style="95" customWidth="1"/>
    <col min="8720" max="8720" width="11.44140625" style="95" customWidth="1"/>
    <col min="8721" max="8721" width="1.77734375" style="95" customWidth="1"/>
    <col min="8722" max="8722" width="11.77734375" style="95" customWidth="1"/>
    <col min="8723" max="8723" width="2.109375" style="95" customWidth="1"/>
    <col min="8724" max="8724" width="11.44140625" style="95" customWidth="1"/>
    <col min="8725" max="8725" width="0.5546875" style="95" customWidth="1"/>
    <col min="8726" max="8726" width="2.109375" style="95" customWidth="1"/>
    <col min="8727" max="8727" width="10.5546875" style="95" customWidth="1"/>
    <col min="8728" max="8728" width="11.109375" style="95" customWidth="1"/>
    <col min="8729" max="8729" width="2.109375" style="95" customWidth="1"/>
    <col min="8730" max="8730" width="11.109375" style="95" customWidth="1"/>
    <col min="8731" max="8731" width="2.109375" style="95" customWidth="1"/>
    <col min="8732" max="8732" width="12.44140625" style="95" customWidth="1"/>
    <col min="8733" max="8951" width="8.77734375" style="95"/>
    <col min="8952" max="8952" width="51" style="95" customWidth="1"/>
    <col min="8953" max="8953" width="2.109375" style="95" customWidth="1"/>
    <col min="8954" max="8954" width="14.109375" style="95" customWidth="1"/>
    <col min="8955" max="8956" width="8.77734375" style="95" customWidth="1"/>
    <col min="8957" max="8957" width="2" style="95" customWidth="1"/>
    <col min="8958" max="8958" width="14.77734375" style="95" customWidth="1"/>
    <col min="8959" max="8959" width="2" style="95" customWidth="1"/>
    <col min="8960" max="8960" width="14.77734375" style="95" customWidth="1"/>
    <col min="8961" max="8961" width="2.109375" style="95" customWidth="1"/>
    <col min="8962" max="8962" width="14.77734375" style="95" customWidth="1"/>
    <col min="8963" max="8963" width="2.109375" style="95" customWidth="1"/>
    <col min="8964" max="8964" width="14.77734375" style="95" customWidth="1"/>
    <col min="8965" max="8966" width="3.77734375" style="95" customWidth="1"/>
    <col min="8967" max="8967" width="12.44140625" style="95" customWidth="1"/>
    <col min="8968" max="8968" width="2.109375" style="95" customWidth="1"/>
    <col min="8969" max="8969" width="12.5546875" style="95" customWidth="1"/>
    <col min="8970" max="8970" width="2.109375" style="95" customWidth="1"/>
    <col min="8971" max="8971" width="12.77734375" style="95" customWidth="1"/>
    <col min="8972" max="8972" width="2.109375" style="95" customWidth="1"/>
    <col min="8973" max="8973" width="12.77734375" style="95" customWidth="1"/>
    <col min="8974" max="8974" width="2" style="95" customWidth="1"/>
    <col min="8975" max="8975" width="11.77734375" style="95" customWidth="1"/>
    <col min="8976" max="8976" width="11.44140625" style="95" customWidth="1"/>
    <col min="8977" max="8977" width="1.77734375" style="95" customWidth="1"/>
    <col min="8978" max="8978" width="11.77734375" style="95" customWidth="1"/>
    <col min="8979" max="8979" width="2.109375" style="95" customWidth="1"/>
    <col min="8980" max="8980" width="11.44140625" style="95" customWidth="1"/>
    <col min="8981" max="8981" width="0.5546875" style="95" customWidth="1"/>
    <col min="8982" max="8982" width="2.109375" style="95" customWidth="1"/>
    <col min="8983" max="8983" width="10.5546875" style="95" customWidth="1"/>
    <col min="8984" max="8984" width="11.109375" style="95" customWidth="1"/>
    <col min="8985" max="8985" width="2.109375" style="95" customWidth="1"/>
    <col min="8986" max="8986" width="11.109375" style="95" customWidth="1"/>
    <col min="8987" max="8987" width="2.109375" style="95" customWidth="1"/>
    <col min="8988" max="8988" width="12.44140625" style="95" customWidth="1"/>
    <col min="8989" max="9207" width="8.77734375" style="95"/>
    <col min="9208" max="9208" width="51" style="95" customWidth="1"/>
    <col min="9209" max="9209" width="2.109375" style="95" customWidth="1"/>
    <col min="9210" max="9210" width="14.109375" style="95" customWidth="1"/>
    <col min="9211" max="9212" width="8.77734375" style="95" customWidth="1"/>
    <col min="9213" max="9213" width="2" style="95" customWidth="1"/>
    <col min="9214" max="9214" width="14.77734375" style="95" customWidth="1"/>
    <col min="9215" max="9215" width="2" style="95" customWidth="1"/>
    <col min="9216" max="9216" width="14.77734375" style="95" customWidth="1"/>
    <col min="9217" max="9217" width="2.109375" style="95" customWidth="1"/>
    <col min="9218" max="9218" width="14.77734375" style="95" customWidth="1"/>
    <col min="9219" max="9219" width="2.109375" style="95" customWidth="1"/>
    <col min="9220" max="9220" width="14.77734375" style="95" customWidth="1"/>
    <col min="9221" max="9222" width="3.77734375" style="95" customWidth="1"/>
    <col min="9223" max="9223" width="12.44140625" style="95" customWidth="1"/>
    <col min="9224" max="9224" width="2.109375" style="95" customWidth="1"/>
    <col min="9225" max="9225" width="12.5546875" style="95" customWidth="1"/>
    <col min="9226" max="9226" width="2.109375" style="95" customWidth="1"/>
    <col min="9227" max="9227" width="12.77734375" style="95" customWidth="1"/>
    <col min="9228" max="9228" width="2.109375" style="95" customWidth="1"/>
    <col min="9229" max="9229" width="12.77734375" style="95" customWidth="1"/>
    <col min="9230" max="9230" width="2" style="95" customWidth="1"/>
    <col min="9231" max="9231" width="11.77734375" style="95" customWidth="1"/>
    <col min="9232" max="9232" width="11.44140625" style="95" customWidth="1"/>
    <col min="9233" max="9233" width="1.77734375" style="95" customWidth="1"/>
    <col min="9234" max="9234" width="11.77734375" style="95" customWidth="1"/>
    <col min="9235" max="9235" width="2.109375" style="95" customWidth="1"/>
    <col min="9236" max="9236" width="11.44140625" style="95" customWidth="1"/>
    <col min="9237" max="9237" width="0.5546875" style="95" customWidth="1"/>
    <col min="9238" max="9238" width="2.109375" style="95" customWidth="1"/>
    <col min="9239" max="9239" width="10.5546875" style="95" customWidth="1"/>
    <col min="9240" max="9240" width="11.109375" style="95" customWidth="1"/>
    <col min="9241" max="9241" width="2.109375" style="95" customWidth="1"/>
    <col min="9242" max="9242" width="11.109375" style="95" customWidth="1"/>
    <col min="9243" max="9243" width="2.109375" style="95" customWidth="1"/>
    <col min="9244" max="9244" width="12.44140625" style="95" customWidth="1"/>
    <col min="9245" max="9463" width="8.77734375" style="95"/>
    <col min="9464" max="9464" width="51" style="95" customWidth="1"/>
    <col min="9465" max="9465" width="2.109375" style="95" customWidth="1"/>
    <col min="9466" max="9466" width="14.109375" style="95" customWidth="1"/>
    <col min="9467" max="9468" width="8.77734375" style="95" customWidth="1"/>
    <col min="9469" max="9469" width="2" style="95" customWidth="1"/>
    <col min="9470" max="9470" width="14.77734375" style="95" customWidth="1"/>
    <col min="9471" max="9471" width="2" style="95" customWidth="1"/>
    <col min="9472" max="9472" width="14.77734375" style="95" customWidth="1"/>
    <col min="9473" max="9473" width="2.109375" style="95" customWidth="1"/>
    <col min="9474" max="9474" width="14.77734375" style="95" customWidth="1"/>
    <col min="9475" max="9475" width="2.109375" style="95" customWidth="1"/>
    <col min="9476" max="9476" width="14.77734375" style="95" customWidth="1"/>
    <col min="9477" max="9478" width="3.77734375" style="95" customWidth="1"/>
    <col min="9479" max="9479" width="12.44140625" style="95" customWidth="1"/>
    <col min="9480" max="9480" width="2.109375" style="95" customWidth="1"/>
    <col min="9481" max="9481" width="12.5546875" style="95" customWidth="1"/>
    <col min="9482" max="9482" width="2.109375" style="95" customWidth="1"/>
    <col min="9483" max="9483" width="12.77734375" style="95" customWidth="1"/>
    <col min="9484" max="9484" width="2.109375" style="95" customWidth="1"/>
    <col min="9485" max="9485" width="12.77734375" style="95" customWidth="1"/>
    <col min="9486" max="9486" width="2" style="95" customWidth="1"/>
    <col min="9487" max="9487" width="11.77734375" style="95" customWidth="1"/>
    <col min="9488" max="9488" width="11.44140625" style="95" customWidth="1"/>
    <col min="9489" max="9489" width="1.77734375" style="95" customWidth="1"/>
    <col min="9490" max="9490" width="11.77734375" style="95" customWidth="1"/>
    <col min="9491" max="9491" width="2.109375" style="95" customWidth="1"/>
    <col min="9492" max="9492" width="11.44140625" style="95" customWidth="1"/>
    <col min="9493" max="9493" width="0.5546875" style="95" customWidth="1"/>
    <col min="9494" max="9494" width="2.109375" style="95" customWidth="1"/>
    <col min="9495" max="9495" width="10.5546875" style="95" customWidth="1"/>
    <col min="9496" max="9496" width="11.109375" style="95" customWidth="1"/>
    <col min="9497" max="9497" width="2.109375" style="95" customWidth="1"/>
    <col min="9498" max="9498" width="11.109375" style="95" customWidth="1"/>
    <col min="9499" max="9499" width="2.109375" style="95" customWidth="1"/>
    <col min="9500" max="9500" width="12.44140625" style="95" customWidth="1"/>
    <col min="9501" max="9719" width="8.77734375" style="95"/>
    <col min="9720" max="9720" width="51" style="95" customWidth="1"/>
    <col min="9721" max="9721" width="2.109375" style="95" customWidth="1"/>
    <col min="9722" max="9722" width="14.109375" style="95" customWidth="1"/>
    <col min="9723" max="9724" width="8.77734375" style="95" customWidth="1"/>
    <col min="9725" max="9725" width="2" style="95" customWidth="1"/>
    <col min="9726" max="9726" width="14.77734375" style="95" customWidth="1"/>
    <col min="9727" max="9727" width="2" style="95" customWidth="1"/>
    <col min="9728" max="9728" width="14.77734375" style="95" customWidth="1"/>
    <col min="9729" max="9729" width="2.109375" style="95" customWidth="1"/>
    <col min="9730" max="9730" width="14.77734375" style="95" customWidth="1"/>
    <col min="9731" max="9731" width="2.109375" style="95" customWidth="1"/>
    <col min="9732" max="9732" width="14.77734375" style="95" customWidth="1"/>
    <col min="9733" max="9734" width="3.77734375" style="95" customWidth="1"/>
    <col min="9735" max="9735" width="12.44140625" style="95" customWidth="1"/>
    <col min="9736" max="9736" width="2.109375" style="95" customWidth="1"/>
    <col min="9737" max="9737" width="12.5546875" style="95" customWidth="1"/>
    <col min="9738" max="9738" width="2.109375" style="95" customWidth="1"/>
    <col min="9739" max="9739" width="12.77734375" style="95" customWidth="1"/>
    <col min="9740" max="9740" width="2.109375" style="95" customWidth="1"/>
    <col min="9741" max="9741" width="12.77734375" style="95" customWidth="1"/>
    <col min="9742" max="9742" width="2" style="95" customWidth="1"/>
    <col min="9743" max="9743" width="11.77734375" style="95" customWidth="1"/>
    <col min="9744" max="9744" width="11.44140625" style="95" customWidth="1"/>
    <col min="9745" max="9745" width="1.77734375" style="95" customWidth="1"/>
    <col min="9746" max="9746" width="11.77734375" style="95" customWidth="1"/>
    <col min="9747" max="9747" width="2.109375" style="95" customWidth="1"/>
    <col min="9748" max="9748" width="11.44140625" style="95" customWidth="1"/>
    <col min="9749" max="9749" width="0.5546875" style="95" customWidth="1"/>
    <col min="9750" max="9750" width="2.109375" style="95" customWidth="1"/>
    <col min="9751" max="9751" width="10.5546875" style="95" customWidth="1"/>
    <col min="9752" max="9752" width="11.109375" style="95" customWidth="1"/>
    <col min="9753" max="9753" width="2.109375" style="95" customWidth="1"/>
    <col min="9754" max="9754" width="11.109375" style="95" customWidth="1"/>
    <col min="9755" max="9755" width="2.109375" style="95" customWidth="1"/>
    <col min="9756" max="9756" width="12.44140625" style="95" customWidth="1"/>
    <col min="9757" max="9975" width="8.77734375" style="95"/>
    <col min="9976" max="9976" width="51" style="95" customWidth="1"/>
    <col min="9977" max="9977" width="2.109375" style="95" customWidth="1"/>
    <col min="9978" max="9978" width="14.109375" style="95" customWidth="1"/>
    <col min="9979" max="9980" width="8.77734375" style="95" customWidth="1"/>
    <col min="9981" max="9981" width="2" style="95" customWidth="1"/>
    <col min="9982" max="9982" width="14.77734375" style="95" customWidth="1"/>
    <col min="9983" max="9983" width="2" style="95" customWidth="1"/>
    <col min="9984" max="9984" width="14.77734375" style="95" customWidth="1"/>
    <col min="9985" max="9985" width="2.109375" style="95" customWidth="1"/>
    <col min="9986" max="9986" width="14.77734375" style="95" customWidth="1"/>
    <col min="9987" max="9987" width="2.109375" style="95" customWidth="1"/>
    <col min="9988" max="9988" width="14.77734375" style="95" customWidth="1"/>
    <col min="9989" max="9990" width="3.77734375" style="95" customWidth="1"/>
    <col min="9991" max="9991" width="12.44140625" style="95" customWidth="1"/>
    <col min="9992" max="9992" width="2.109375" style="95" customWidth="1"/>
    <col min="9993" max="9993" width="12.5546875" style="95" customWidth="1"/>
    <col min="9994" max="9994" width="2.109375" style="95" customWidth="1"/>
    <col min="9995" max="9995" width="12.77734375" style="95" customWidth="1"/>
    <col min="9996" max="9996" width="2.109375" style="95" customWidth="1"/>
    <col min="9997" max="9997" width="12.77734375" style="95" customWidth="1"/>
    <col min="9998" max="9998" width="2" style="95" customWidth="1"/>
    <col min="9999" max="9999" width="11.77734375" style="95" customWidth="1"/>
    <col min="10000" max="10000" width="11.44140625" style="95" customWidth="1"/>
    <col min="10001" max="10001" width="1.77734375" style="95" customWidth="1"/>
    <col min="10002" max="10002" width="11.77734375" style="95" customWidth="1"/>
    <col min="10003" max="10003" width="2.109375" style="95" customWidth="1"/>
    <col min="10004" max="10004" width="11.44140625" style="95" customWidth="1"/>
    <col min="10005" max="10005" width="0.5546875" style="95" customWidth="1"/>
    <col min="10006" max="10006" width="2.109375" style="95" customWidth="1"/>
    <col min="10007" max="10007" width="10.5546875" style="95" customWidth="1"/>
    <col min="10008" max="10008" width="11.109375" style="95" customWidth="1"/>
    <col min="10009" max="10009" width="2.109375" style="95" customWidth="1"/>
    <col min="10010" max="10010" width="11.109375" style="95" customWidth="1"/>
    <col min="10011" max="10011" width="2.109375" style="95" customWidth="1"/>
    <col min="10012" max="10012" width="12.44140625" style="95" customWidth="1"/>
    <col min="10013" max="10231" width="8.77734375" style="95"/>
    <col min="10232" max="10232" width="51" style="95" customWidth="1"/>
    <col min="10233" max="10233" width="2.109375" style="95" customWidth="1"/>
    <col min="10234" max="10234" width="14.109375" style="95" customWidth="1"/>
    <col min="10235" max="10236" width="8.77734375" style="95" customWidth="1"/>
    <col min="10237" max="10237" width="2" style="95" customWidth="1"/>
    <col min="10238" max="10238" width="14.77734375" style="95" customWidth="1"/>
    <col min="10239" max="10239" width="2" style="95" customWidth="1"/>
    <col min="10240" max="10240" width="14.77734375" style="95" customWidth="1"/>
    <col min="10241" max="10241" width="2.109375" style="95" customWidth="1"/>
    <col min="10242" max="10242" width="14.77734375" style="95" customWidth="1"/>
    <col min="10243" max="10243" width="2.109375" style="95" customWidth="1"/>
    <col min="10244" max="10244" width="14.77734375" style="95" customWidth="1"/>
    <col min="10245" max="10246" width="3.77734375" style="95" customWidth="1"/>
    <col min="10247" max="10247" width="12.44140625" style="95" customWidth="1"/>
    <col min="10248" max="10248" width="2.109375" style="95" customWidth="1"/>
    <col min="10249" max="10249" width="12.5546875" style="95" customWidth="1"/>
    <col min="10250" max="10250" width="2.109375" style="95" customWidth="1"/>
    <col min="10251" max="10251" width="12.77734375" style="95" customWidth="1"/>
    <col min="10252" max="10252" width="2.109375" style="95" customWidth="1"/>
    <col min="10253" max="10253" width="12.77734375" style="95" customWidth="1"/>
    <col min="10254" max="10254" width="2" style="95" customWidth="1"/>
    <col min="10255" max="10255" width="11.77734375" style="95" customWidth="1"/>
    <col min="10256" max="10256" width="11.44140625" style="95" customWidth="1"/>
    <col min="10257" max="10257" width="1.77734375" style="95" customWidth="1"/>
    <col min="10258" max="10258" width="11.77734375" style="95" customWidth="1"/>
    <col min="10259" max="10259" width="2.109375" style="95" customWidth="1"/>
    <col min="10260" max="10260" width="11.44140625" style="95" customWidth="1"/>
    <col min="10261" max="10261" width="0.5546875" style="95" customWidth="1"/>
    <col min="10262" max="10262" width="2.109375" style="95" customWidth="1"/>
    <col min="10263" max="10263" width="10.5546875" style="95" customWidth="1"/>
    <col min="10264" max="10264" width="11.109375" style="95" customWidth="1"/>
    <col min="10265" max="10265" width="2.109375" style="95" customWidth="1"/>
    <col min="10266" max="10266" width="11.109375" style="95" customWidth="1"/>
    <col min="10267" max="10267" width="2.109375" style="95" customWidth="1"/>
    <col min="10268" max="10268" width="12.44140625" style="95" customWidth="1"/>
    <col min="10269" max="10487" width="8.77734375" style="95"/>
    <col min="10488" max="10488" width="51" style="95" customWidth="1"/>
    <col min="10489" max="10489" width="2.109375" style="95" customWidth="1"/>
    <col min="10490" max="10490" width="14.109375" style="95" customWidth="1"/>
    <col min="10491" max="10492" width="8.77734375" style="95" customWidth="1"/>
    <col min="10493" max="10493" width="2" style="95" customWidth="1"/>
    <col min="10494" max="10494" width="14.77734375" style="95" customWidth="1"/>
    <col min="10495" max="10495" width="2" style="95" customWidth="1"/>
    <col min="10496" max="10496" width="14.77734375" style="95" customWidth="1"/>
    <col min="10497" max="10497" width="2.109375" style="95" customWidth="1"/>
    <col min="10498" max="10498" width="14.77734375" style="95" customWidth="1"/>
    <col min="10499" max="10499" width="2.109375" style="95" customWidth="1"/>
    <col min="10500" max="10500" width="14.77734375" style="95" customWidth="1"/>
    <col min="10501" max="10502" width="3.77734375" style="95" customWidth="1"/>
    <col min="10503" max="10503" width="12.44140625" style="95" customWidth="1"/>
    <col min="10504" max="10504" width="2.109375" style="95" customWidth="1"/>
    <col min="10505" max="10505" width="12.5546875" style="95" customWidth="1"/>
    <col min="10506" max="10506" width="2.109375" style="95" customWidth="1"/>
    <col min="10507" max="10507" width="12.77734375" style="95" customWidth="1"/>
    <col min="10508" max="10508" width="2.109375" style="95" customWidth="1"/>
    <col min="10509" max="10509" width="12.77734375" style="95" customWidth="1"/>
    <col min="10510" max="10510" width="2" style="95" customWidth="1"/>
    <col min="10511" max="10511" width="11.77734375" style="95" customWidth="1"/>
    <col min="10512" max="10512" width="11.44140625" style="95" customWidth="1"/>
    <col min="10513" max="10513" width="1.77734375" style="95" customWidth="1"/>
    <col min="10514" max="10514" width="11.77734375" style="95" customWidth="1"/>
    <col min="10515" max="10515" width="2.109375" style="95" customWidth="1"/>
    <col min="10516" max="10516" width="11.44140625" style="95" customWidth="1"/>
    <col min="10517" max="10517" width="0.5546875" style="95" customWidth="1"/>
    <col min="10518" max="10518" width="2.109375" style="95" customWidth="1"/>
    <col min="10519" max="10519" width="10.5546875" style="95" customWidth="1"/>
    <col min="10520" max="10520" width="11.109375" style="95" customWidth="1"/>
    <col min="10521" max="10521" width="2.109375" style="95" customWidth="1"/>
    <col min="10522" max="10522" width="11.109375" style="95" customWidth="1"/>
    <col min="10523" max="10523" width="2.109375" style="95" customWidth="1"/>
    <col min="10524" max="10524" width="12.44140625" style="95" customWidth="1"/>
    <col min="10525" max="10743" width="8.77734375" style="95"/>
    <col min="10744" max="10744" width="51" style="95" customWidth="1"/>
    <col min="10745" max="10745" width="2.109375" style="95" customWidth="1"/>
    <col min="10746" max="10746" width="14.109375" style="95" customWidth="1"/>
    <col min="10747" max="10748" width="8.77734375" style="95" customWidth="1"/>
    <col min="10749" max="10749" width="2" style="95" customWidth="1"/>
    <col min="10750" max="10750" width="14.77734375" style="95" customWidth="1"/>
    <col min="10751" max="10751" width="2" style="95" customWidth="1"/>
    <col min="10752" max="10752" width="14.77734375" style="95" customWidth="1"/>
    <col min="10753" max="10753" width="2.109375" style="95" customWidth="1"/>
    <col min="10754" max="10754" width="14.77734375" style="95" customWidth="1"/>
    <col min="10755" max="10755" width="2.109375" style="95" customWidth="1"/>
    <col min="10756" max="10756" width="14.77734375" style="95" customWidth="1"/>
    <col min="10757" max="10758" width="3.77734375" style="95" customWidth="1"/>
    <col min="10759" max="10759" width="12.44140625" style="95" customWidth="1"/>
    <col min="10760" max="10760" width="2.109375" style="95" customWidth="1"/>
    <col min="10761" max="10761" width="12.5546875" style="95" customWidth="1"/>
    <col min="10762" max="10762" width="2.109375" style="95" customWidth="1"/>
    <col min="10763" max="10763" width="12.77734375" style="95" customWidth="1"/>
    <col min="10764" max="10764" width="2.109375" style="95" customWidth="1"/>
    <col min="10765" max="10765" width="12.77734375" style="95" customWidth="1"/>
    <col min="10766" max="10766" width="2" style="95" customWidth="1"/>
    <col min="10767" max="10767" width="11.77734375" style="95" customWidth="1"/>
    <col min="10768" max="10768" width="11.44140625" style="95" customWidth="1"/>
    <col min="10769" max="10769" width="1.77734375" style="95" customWidth="1"/>
    <col min="10770" max="10770" width="11.77734375" style="95" customWidth="1"/>
    <col min="10771" max="10771" width="2.109375" style="95" customWidth="1"/>
    <col min="10772" max="10772" width="11.44140625" style="95" customWidth="1"/>
    <col min="10773" max="10773" width="0.5546875" style="95" customWidth="1"/>
    <col min="10774" max="10774" width="2.109375" style="95" customWidth="1"/>
    <col min="10775" max="10775" width="10.5546875" style="95" customWidth="1"/>
    <col min="10776" max="10776" width="11.109375" style="95" customWidth="1"/>
    <col min="10777" max="10777" width="2.109375" style="95" customWidth="1"/>
    <col min="10778" max="10778" width="11.109375" style="95" customWidth="1"/>
    <col min="10779" max="10779" width="2.109375" style="95" customWidth="1"/>
    <col min="10780" max="10780" width="12.44140625" style="95" customWidth="1"/>
    <col min="10781" max="10999" width="8.77734375" style="95"/>
    <col min="11000" max="11000" width="51" style="95" customWidth="1"/>
    <col min="11001" max="11001" width="2.109375" style="95" customWidth="1"/>
    <col min="11002" max="11002" width="14.109375" style="95" customWidth="1"/>
    <col min="11003" max="11004" width="8.77734375" style="95" customWidth="1"/>
    <col min="11005" max="11005" width="2" style="95" customWidth="1"/>
    <col min="11006" max="11006" width="14.77734375" style="95" customWidth="1"/>
    <col min="11007" max="11007" width="2" style="95" customWidth="1"/>
    <col min="11008" max="11008" width="14.77734375" style="95" customWidth="1"/>
    <col min="11009" max="11009" width="2.109375" style="95" customWidth="1"/>
    <col min="11010" max="11010" width="14.77734375" style="95" customWidth="1"/>
    <col min="11011" max="11011" width="2.109375" style="95" customWidth="1"/>
    <col min="11012" max="11012" width="14.77734375" style="95" customWidth="1"/>
    <col min="11013" max="11014" width="3.77734375" style="95" customWidth="1"/>
    <col min="11015" max="11015" width="12.44140625" style="95" customWidth="1"/>
    <col min="11016" max="11016" width="2.109375" style="95" customWidth="1"/>
    <col min="11017" max="11017" width="12.5546875" style="95" customWidth="1"/>
    <col min="11018" max="11018" width="2.109375" style="95" customWidth="1"/>
    <col min="11019" max="11019" width="12.77734375" style="95" customWidth="1"/>
    <col min="11020" max="11020" width="2.109375" style="95" customWidth="1"/>
    <col min="11021" max="11021" width="12.77734375" style="95" customWidth="1"/>
    <col min="11022" max="11022" width="2" style="95" customWidth="1"/>
    <col min="11023" max="11023" width="11.77734375" style="95" customWidth="1"/>
    <col min="11024" max="11024" width="11.44140625" style="95" customWidth="1"/>
    <col min="11025" max="11025" width="1.77734375" style="95" customWidth="1"/>
    <col min="11026" max="11026" width="11.77734375" style="95" customWidth="1"/>
    <col min="11027" max="11027" width="2.109375" style="95" customWidth="1"/>
    <col min="11028" max="11028" width="11.44140625" style="95" customWidth="1"/>
    <col min="11029" max="11029" width="0.5546875" style="95" customWidth="1"/>
    <col min="11030" max="11030" width="2.109375" style="95" customWidth="1"/>
    <col min="11031" max="11031" width="10.5546875" style="95" customWidth="1"/>
    <col min="11032" max="11032" width="11.109375" style="95" customWidth="1"/>
    <col min="11033" max="11033" width="2.109375" style="95" customWidth="1"/>
    <col min="11034" max="11034" width="11.109375" style="95" customWidth="1"/>
    <col min="11035" max="11035" width="2.109375" style="95" customWidth="1"/>
    <col min="11036" max="11036" width="12.44140625" style="95" customWidth="1"/>
    <col min="11037" max="11255" width="8.77734375" style="95"/>
    <col min="11256" max="11256" width="51" style="95" customWidth="1"/>
    <col min="11257" max="11257" width="2.109375" style="95" customWidth="1"/>
    <col min="11258" max="11258" width="14.109375" style="95" customWidth="1"/>
    <col min="11259" max="11260" width="8.77734375" style="95" customWidth="1"/>
    <col min="11261" max="11261" width="2" style="95" customWidth="1"/>
    <col min="11262" max="11262" width="14.77734375" style="95" customWidth="1"/>
    <col min="11263" max="11263" width="2" style="95" customWidth="1"/>
    <col min="11264" max="11264" width="14.77734375" style="95" customWidth="1"/>
    <col min="11265" max="11265" width="2.109375" style="95" customWidth="1"/>
    <col min="11266" max="11266" width="14.77734375" style="95" customWidth="1"/>
    <col min="11267" max="11267" width="2.109375" style="95" customWidth="1"/>
    <col min="11268" max="11268" width="14.77734375" style="95" customWidth="1"/>
    <col min="11269" max="11270" width="3.77734375" style="95" customWidth="1"/>
    <col min="11271" max="11271" width="12.44140625" style="95" customWidth="1"/>
    <col min="11272" max="11272" width="2.109375" style="95" customWidth="1"/>
    <col min="11273" max="11273" width="12.5546875" style="95" customWidth="1"/>
    <col min="11274" max="11274" width="2.109375" style="95" customWidth="1"/>
    <col min="11275" max="11275" width="12.77734375" style="95" customWidth="1"/>
    <col min="11276" max="11276" width="2.109375" style="95" customWidth="1"/>
    <col min="11277" max="11277" width="12.77734375" style="95" customWidth="1"/>
    <col min="11278" max="11278" width="2" style="95" customWidth="1"/>
    <col min="11279" max="11279" width="11.77734375" style="95" customWidth="1"/>
    <col min="11280" max="11280" width="11.44140625" style="95" customWidth="1"/>
    <col min="11281" max="11281" width="1.77734375" style="95" customWidth="1"/>
    <col min="11282" max="11282" width="11.77734375" style="95" customWidth="1"/>
    <col min="11283" max="11283" width="2.109375" style="95" customWidth="1"/>
    <col min="11284" max="11284" width="11.44140625" style="95" customWidth="1"/>
    <col min="11285" max="11285" width="0.5546875" style="95" customWidth="1"/>
    <col min="11286" max="11286" width="2.109375" style="95" customWidth="1"/>
    <col min="11287" max="11287" width="10.5546875" style="95" customWidth="1"/>
    <col min="11288" max="11288" width="11.109375" style="95" customWidth="1"/>
    <col min="11289" max="11289" width="2.109375" style="95" customWidth="1"/>
    <col min="11290" max="11290" width="11.109375" style="95" customWidth="1"/>
    <col min="11291" max="11291" width="2.109375" style="95" customWidth="1"/>
    <col min="11292" max="11292" width="12.44140625" style="95" customWidth="1"/>
    <col min="11293" max="11511" width="8.77734375" style="95"/>
    <col min="11512" max="11512" width="51" style="95" customWidth="1"/>
    <col min="11513" max="11513" width="2.109375" style="95" customWidth="1"/>
    <col min="11514" max="11514" width="14.109375" style="95" customWidth="1"/>
    <col min="11515" max="11516" width="8.77734375" style="95" customWidth="1"/>
    <col min="11517" max="11517" width="2" style="95" customWidth="1"/>
    <col min="11518" max="11518" width="14.77734375" style="95" customWidth="1"/>
    <col min="11519" max="11519" width="2" style="95" customWidth="1"/>
    <col min="11520" max="11520" width="14.77734375" style="95" customWidth="1"/>
    <col min="11521" max="11521" width="2.109375" style="95" customWidth="1"/>
    <col min="11522" max="11522" width="14.77734375" style="95" customWidth="1"/>
    <col min="11523" max="11523" width="2.109375" style="95" customWidth="1"/>
    <col min="11524" max="11524" width="14.77734375" style="95" customWidth="1"/>
    <col min="11525" max="11526" width="3.77734375" style="95" customWidth="1"/>
    <col min="11527" max="11527" width="12.44140625" style="95" customWidth="1"/>
    <col min="11528" max="11528" width="2.109375" style="95" customWidth="1"/>
    <col min="11529" max="11529" width="12.5546875" style="95" customWidth="1"/>
    <col min="11530" max="11530" width="2.109375" style="95" customWidth="1"/>
    <col min="11531" max="11531" width="12.77734375" style="95" customWidth="1"/>
    <col min="11532" max="11532" width="2.109375" style="95" customWidth="1"/>
    <col min="11533" max="11533" width="12.77734375" style="95" customWidth="1"/>
    <col min="11534" max="11534" width="2" style="95" customWidth="1"/>
    <col min="11535" max="11535" width="11.77734375" style="95" customWidth="1"/>
    <col min="11536" max="11536" width="11.44140625" style="95" customWidth="1"/>
    <col min="11537" max="11537" width="1.77734375" style="95" customWidth="1"/>
    <col min="11538" max="11538" width="11.77734375" style="95" customWidth="1"/>
    <col min="11539" max="11539" width="2.109375" style="95" customWidth="1"/>
    <col min="11540" max="11540" width="11.44140625" style="95" customWidth="1"/>
    <col min="11541" max="11541" width="0.5546875" style="95" customWidth="1"/>
    <col min="11542" max="11542" width="2.109375" style="95" customWidth="1"/>
    <col min="11543" max="11543" width="10.5546875" style="95" customWidth="1"/>
    <col min="11544" max="11544" width="11.109375" style="95" customWidth="1"/>
    <col min="11545" max="11545" width="2.109375" style="95" customWidth="1"/>
    <col min="11546" max="11546" width="11.109375" style="95" customWidth="1"/>
    <col min="11547" max="11547" width="2.109375" style="95" customWidth="1"/>
    <col min="11548" max="11548" width="12.44140625" style="95" customWidth="1"/>
    <col min="11549" max="11767" width="8.77734375" style="95"/>
    <col min="11768" max="11768" width="51" style="95" customWidth="1"/>
    <col min="11769" max="11769" width="2.109375" style="95" customWidth="1"/>
    <col min="11770" max="11770" width="14.109375" style="95" customWidth="1"/>
    <col min="11771" max="11772" width="8.77734375" style="95" customWidth="1"/>
    <col min="11773" max="11773" width="2" style="95" customWidth="1"/>
    <col min="11774" max="11774" width="14.77734375" style="95" customWidth="1"/>
    <col min="11775" max="11775" width="2" style="95" customWidth="1"/>
    <col min="11776" max="11776" width="14.77734375" style="95" customWidth="1"/>
    <col min="11777" max="11777" width="2.109375" style="95" customWidth="1"/>
    <col min="11778" max="11778" width="14.77734375" style="95" customWidth="1"/>
    <col min="11779" max="11779" width="2.109375" style="95" customWidth="1"/>
    <col min="11780" max="11780" width="14.77734375" style="95" customWidth="1"/>
    <col min="11781" max="11782" width="3.77734375" style="95" customWidth="1"/>
    <col min="11783" max="11783" width="12.44140625" style="95" customWidth="1"/>
    <col min="11784" max="11784" width="2.109375" style="95" customWidth="1"/>
    <col min="11785" max="11785" width="12.5546875" style="95" customWidth="1"/>
    <col min="11786" max="11786" width="2.109375" style="95" customWidth="1"/>
    <col min="11787" max="11787" width="12.77734375" style="95" customWidth="1"/>
    <col min="11788" max="11788" width="2.109375" style="95" customWidth="1"/>
    <col min="11789" max="11789" width="12.77734375" style="95" customWidth="1"/>
    <col min="11790" max="11790" width="2" style="95" customWidth="1"/>
    <col min="11791" max="11791" width="11.77734375" style="95" customWidth="1"/>
    <col min="11792" max="11792" width="11.44140625" style="95" customWidth="1"/>
    <col min="11793" max="11793" width="1.77734375" style="95" customWidth="1"/>
    <col min="11794" max="11794" width="11.77734375" style="95" customWidth="1"/>
    <col min="11795" max="11795" width="2.109375" style="95" customWidth="1"/>
    <col min="11796" max="11796" width="11.44140625" style="95" customWidth="1"/>
    <col min="11797" max="11797" width="0.5546875" style="95" customWidth="1"/>
    <col min="11798" max="11798" width="2.109375" style="95" customWidth="1"/>
    <col min="11799" max="11799" width="10.5546875" style="95" customWidth="1"/>
    <col min="11800" max="11800" width="11.109375" style="95" customWidth="1"/>
    <col min="11801" max="11801" width="2.109375" style="95" customWidth="1"/>
    <col min="11802" max="11802" width="11.109375" style="95" customWidth="1"/>
    <col min="11803" max="11803" width="2.109375" style="95" customWidth="1"/>
    <col min="11804" max="11804" width="12.44140625" style="95" customWidth="1"/>
    <col min="11805" max="12023" width="8.77734375" style="95"/>
    <col min="12024" max="12024" width="51" style="95" customWidth="1"/>
    <col min="12025" max="12025" width="2.109375" style="95" customWidth="1"/>
    <col min="12026" max="12026" width="14.109375" style="95" customWidth="1"/>
    <col min="12027" max="12028" width="8.77734375" style="95" customWidth="1"/>
    <col min="12029" max="12029" width="2" style="95" customWidth="1"/>
    <col min="12030" max="12030" width="14.77734375" style="95" customWidth="1"/>
    <col min="12031" max="12031" width="2" style="95" customWidth="1"/>
    <col min="12032" max="12032" width="14.77734375" style="95" customWidth="1"/>
    <col min="12033" max="12033" width="2.109375" style="95" customWidth="1"/>
    <col min="12034" max="12034" width="14.77734375" style="95" customWidth="1"/>
    <col min="12035" max="12035" width="2.109375" style="95" customWidth="1"/>
    <col min="12036" max="12036" width="14.77734375" style="95" customWidth="1"/>
    <col min="12037" max="12038" width="3.77734375" style="95" customWidth="1"/>
    <col min="12039" max="12039" width="12.44140625" style="95" customWidth="1"/>
    <col min="12040" max="12040" width="2.109375" style="95" customWidth="1"/>
    <col min="12041" max="12041" width="12.5546875" style="95" customWidth="1"/>
    <col min="12042" max="12042" width="2.109375" style="95" customWidth="1"/>
    <col min="12043" max="12043" width="12.77734375" style="95" customWidth="1"/>
    <col min="12044" max="12044" width="2.109375" style="95" customWidth="1"/>
    <col min="12045" max="12045" width="12.77734375" style="95" customWidth="1"/>
    <col min="12046" max="12046" width="2" style="95" customWidth="1"/>
    <col min="12047" max="12047" width="11.77734375" style="95" customWidth="1"/>
    <col min="12048" max="12048" width="11.44140625" style="95" customWidth="1"/>
    <col min="12049" max="12049" width="1.77734375" style="95" customWidth="1"/>
    <col min="12050" max="12050" width="11.77734375" style="95" customWidth="1"/>
    <col min="12051" max="12051" width="2.109375" style="95" customWidth="1"/>
    <col min="12052" max="12052" width="11.44140625" style="95" customWidth="1"/>
    <col min="12053" max="12053" width="0.5546875" style="95" customWidth="1"/>
    <col min="12054" max="12054" width="2.109375" style="95" customWidth="1"/>
    <col min="12055" max="12055" width="10.5546875" style="95" customWidth="1"/>
    <col min="12056" max="12056" width="11.109375" style="95" customWidth="1"/>
    <col min="12057" max="12057" width="2.109375" style="95" customWidth="1"/>
    <col min="12058" max="12058" width="11.109375" style="95" customWidth="1"/>
    <col min="12059" max="12059" width="2.109375" style="95" customWidth="1"/>
    <col min="12060" max="12060" width="12.44140625" style="95" customWidth="1"/>
    <col min="12061" max="12279" width="8.77734375" style="95"/>
    <col min="12280" max="12280" width="51" style="95" customWidth="1"/>
    <col min="12281" max="12281" width="2.109375" style="95" customWidth="1"/>
    <col min="12282" max="12282" width="14.109375" style="95" customWidth="1"/>
    <col min="12283" max="12284" width="8.77734375" style="95" customWidth="1"/>
    <col min="12285" max="12285" width="2" style="95" customWidth="1"/>
    <col min="12286" max="12286" width="14.77734375" style="95" customWidth="1"/>
    <col min="12287" max="12287" width="2" style="95" customWidth="1"/>
    <col min="12288" max="12288" width="14.77734375" style="95" customWidth="1"/>
    <col min="12289" max="12289" width="2.109375" style="95" customWidth="1"/>
    <col min="12290" max="12290" width="14.77734375" style="95" customWidth="1"/>
    <col min="12291" max="12291" width="2.109375" style="95" customWidth="1"/>
    <col min="12292" max="12292" width="14.77734375" style="95" customWidth="1"/>
    <col min="12293" max="12294" width="3.77734375" style="95" customWidth="1"/>
    <col min="12295" max="12295" width="12.44140625" style="95" customWidth="1"/>
    <col min="12296" max="12296" width="2.109375" style="95" customWidth="1"/>
    <col min="12297" max="12297" width="12.5546875" style="95" customWidth="1"/>
    <col min="12298" max="12298" width="2.109375" style="95" customWidth="1"/>
    <col min="12299" max="12299" width="12.77734375" style="95" customWidth="1"/>
    <col min="12300" max="12300" width="2.109375" style="95" customWidth="1"/>
    <col min="12301" max="12301" width="12.77734375" style="95" customWidth="1"/>
    <col min="12302" max="12302" width="2" style="95" customWidth="1"/>
    <col min="12303" max="12303" width="11.77734375" style="95" customWidth="1"/>
    <col min="12304" max="12304" width="11.44140625" style="95" customWidth="1"/>
    <col min="12305" max="12305" width="1.77734375" style="95" customWidth="1"/>
    <col min="12306" max="12306" width="11.77734375" style="95" customWidth="1"/>
    <col min="12307" max="12307" width="2.109375" style="95" customWidth="1"/>
    <col min="12308" max="12308" width="11.44140625" style="95" customWidth="1"/>
    <col min="12309" max="12309" width="0.5546875" style="95" customWidth="1"/>
    <col min="12310" max="12310" width="2.109375" style="95" customWidth="1"/>
    <col min="12311" max="12311" width="10.5546875" style="95" customWidth="1"/>
    <col min="12312" max="12312" width="11.109375" style="95" customWidth="1"/>
    <col min="12313" max="12313" width="2.109375" style="95" customWidth="1"/>
    <col min="12314" max="12314" width="11.109375" style="95" customWidth="1"/>
    <col min="12315" max="12315" width="2.109375" style="95" customWidth="1"/>
    <col min="12316" max="12316" width="12.44140625" style="95" customWidth="1"/>
    <col min="12317" max="12535" width="8.77734375" style="95"/>
    <col min="12536" max="12536" width="51" style="95" customWidth="1"/>
    <col min="12537" max="12537" width="2.109375" style="95" customWidth="1"/>
    <col min="12538" max="12538" width="14.109375" style="95" customWidth="1"/>
    <col min="12539" max="12540" width="8.77734375" style="95" customWidth="1"/>
    <col min="12541" max="12541" width="2" style="95" customWidth="1"/>
    <col min="12542" max="12542" width="14.77734375" style="95" customWidth="1"/>
    <col min="12543" max="12543" width="2" style="95" customWidth="1"/>
    <col min="12544" max="12544" width="14.77734375" style="95" customWidth="1"/>
    <col min="12545" max="12545" width="2.109375" style="95" customWidth="1"/>
    <col min="12546" max="12546" width="14.77734375" style="95" customWidth="1"/>
    <col min="12547" max="12547" width="2.109375" style="95" customWidth="1"/>
    <col min="12548" max="12548" width="14.77734375" style="95" customWidth="1"/>
    <col min="12549" max="12550" width="3.77734375" style="95" customWidth="1"/>
    <col min="12551" max="12551" width="12.44140625" style="95" customWidth="1"/>
    <col min="12552" max="12552" width="2.109375" style="95" customWidth="1"/>
    <col min="12553" max="12553" width="12.5546875" style="95" customWidth="1"/>
    <col min="12554" max="12554" width="2.109375" style="95" customWidth="1"/>
    <col min="12555" max="12555" width="12.77734375" style="95" customWidth="1"/>
    <col min="12556" max="12556" width="2.109375" style="95" customWidth="1"/>
    <col min="12557" max="12557" width="12.77734375" style="95" customWidth="1"/>
    <col min="12558" max="12558" width="2" style="95" customWidth="1"/>
    <col min="12559" max="12559" width="11.77734375" style="95" customWidth="1"/>
    <col min="12560" max="12560" width="11.44140625" style="95" customWidth="1"/>
    <col min="12561" max="12561" width="1.77734375" style="95" customWidth="1"/>
    <col min="12562" max="12562" width="11.77734375" style="95" customWidth="1"/>
    <col min="12563" max="12563" width="2.109375" style="95" customWidth="1"/>
    <col min="12564" max="12564" width="11.44140625" style="95" customWidth="1"/>
    <col min="12565" max="12565" width="0.5546875" style="95" customWidth="1"/>
    <col min="12566" max="12566" width="2.109375" style="95" customWidth="1"/>
    <col min="12567" max="12567" width="10.5546875" style="95" customWidth="1"/>
    <col min="12568" max="12568" width="11.109375" style="95" customWidth="1"/>
    <col min="12569" max="12569" width="2.109375" style="95" customWidth="1"/>
    <col min="12570" max="12570" width="11.109375" style="95" customWidth="1"/>
    <col min="12571" max="12571" width="2.109375" style="95" customWidth="1"/>
    <col min="12572" max="12572" width="12.44140625" style="95" customWidth="1"/>
    <col min="12573" max="12791" width="8.77734375" style="95"/>
    <col min="12792" max="12792" width="51" style="95" customWidth="1"/>
    <col min="12793" max="12793" width="2.109375" style="95" customWidth="1"/>
    <col min="12794" max="12794" width="14.109375" style="95" customWidth="1"/>
    <col min="12795" max="12796" width="8.77734375" style="95" customWidth="1"/>
    <col min="12797" max="12797" width="2" style="95" customWidth="1"/>
    <col min="12798" max="12798" width="14.77734375" style="95" customWidth="1"/>
    <col min="12799" max="12799" width="2" style="95" customWidth="1"/>
    <col min="12800" max="12800" width="14.77734375" style="95" customWidth="1"/>
    <col min="12801" max="12801" width="2.109375" style="95" customWidth="1"/>
    <col min="12802" max="12802" width="14.77734375" style="95" customWidth="1"/>
    <col min="12803" max="12803" width="2.109375" style="95" customWidth="1"/>
    <col min="12804" max="12804" width="14.77734375" style="95" customWidth="1"/>
    <col min="12805" max="12806" width="3.77734375" style="95" customWidth="1"/>
    <col min="12807" max="12807" width="12.44140625" style="95" customWidth="1"/>
    <col min="12808" max="12808" width="2.109375" style="95" customWidth="1"/>
    <col min="12809" max="12809" width="12.5546875" style="95" customWidth="1"/>
    <col min="12810" max="12810" width="2.109375" style="95" customWidth="1"/>
    <col min="12811" max="12811" width="12.77734375" style="95" customWidth="1"/>
    <col min="12812" max="12812" width="2.109375" style="95" customWidth="1"/>
    <col min="12813" max="12813" width="12.77734375" style="95" customWidth="1"/>
    <col min="12814" max="12814" width="2" style="95" customWidth="1"/>
    <col min="12815" max="12815" width="11.77734375" style="95" customWidth="1"/>
    <col min="12816" max="12816" width="11.44140625" style="95" customWidth="1"/>
    <col min="12817" max="12817" width="1.77734375" style="95" customWidth="1"/>
    <col min="12818" max="12818" width="11.77734375" style="95" customWidth="1"/>
    <col min="12819" max="12819" width="2.109375" style="95" customWidth="1"/>
    <col min="12820" max="12820" width="11.44140625" style="95" customWidth="1"/>
    <col min="12821" max="12821" width="0.5546875" style="95" customWidth="1"/>
    <col min="12822" max="12822" width="2.109375" style="95" customWidth="1"/>
    <col min="12823" max="12823" width="10.5546875" style="95" customWidth="1"/>
    <col min="12824" max="12824" width="11.109375" style="95" customWidth="1"/>
    <col min="12825" max="12825" width="2.109375" style="95" customWidth="1"/>
    <col min="12826" max="12826" width="11.109375" style="95" customWidth="1"/>
    <col min="12827" max="12827" width="2.109375" style="95" customWidth="1"/>
    <col min="12828" max="12828" width="12.44140625" style="95" customWidth="1"/>
    <col min="12829" max="13047" width="8.77734375" style="95"/>
    <col min="13048" max="13048" width="51" style="95" customWidth="1"/>
    <col min="13049" max="13049" width="2.109375" style="95" customWidth="1"/>
    <col min="13050" max="13050" width="14.109375" style="95" customWidth="1"/>
    <col min="13051" max="13052" width="8.77734375" style="95" customWidth="1"/>
    <col min="13053" max="13053" width="2" style="95" customWidth="1"/>
    <col min="13054" max="13054" width="14.77734375" style="95" customWidth="1"/>
    <col min="13055" max="13055" width="2" style="95" customWidth="1"/>
    <col min="13056" max="13056" width="14.77734375" style="95" customWidth="1"/>
    <col min="13057" max="13057" width="2.109375" style="95" customWidth="1"/>
    <col min="13058" max="13058" width="14.77734375" style="95" customWidth="1"/>
    <col min="13059" max="13059" width="2.109375" style="95" customWidth="1"/>
    <col min="13060" max="13060" width="14.77734375" style="95" customWidth="1"/>
    <col min="13061" max="13062" width="3.77734375" style="95" customWidth="1"/>
    <col min="13063" max="13063" width="12.44140625" style="95" customWidth="1"/>
    <col min="13064" max="13064" width="2.109375" style="95" customWidth="1"/>
    <col min="13065" max="13065" width="12.5546875" style="95" customWidth="1"/>
    <col min="13066" max="13066" width="2.109375" style="95" customWidth="1"/>
    <col min="13067" max="13067" width="12.77734375" style="95" customWidth="1"/>
    <col min="13068" max="13068" width="2.109375" style="95" customWidth="1"/>
    <col min="13069" max="13069" width="12.77734375" style="95" customWidth="1"/>
    <col min="13070" max="13070" width="2" style="95" customWidth="1"/>
    <col min="13071" max="13071" width="11.77734375" style="95" customWidth="1"/>
    <col min="13072" max="13072" width="11.44140625" style="95" customWidth="1"/>
    <col min="13073" max="13073" width="1.77734375" style="95" customWidth="1"/>
    <col min="13074" max="13074" width="11.77734375" style="95" customWidth="1"/>
    <col min="13075" max="13075" width="2.109375" style="95" customWidth="1"/>
    <col min="13076" max="13076" width="11.44140625" style="95" customWidth="1"/>
    <col min="13077" max="13077" width="0.5546875" style="95" customWidth="1"/>
    <col min="13078" max="13078" width="2.109375" style="95" customWidth="1"/>
    <col min="13079" max="13079" width="10.5546875" style="95" customWidth="1"/>
    <col min="13080" max="13080" width="11.109375" style="95" customWidth="1"/>
    <col min="13081" max="13081" width="2.109375" style="95" customWidth="1"/>
    <col min="13082" max="13082" width="11.109375" style="95" customWidth="1"/>
    <col min="13083" max="13083" width="2.109375" style="95" customWidth="1"/>
    <col min="13084" max="13084" width="12.44140625" style="95" customWidth="1"/>
    <col min="13085" max="13303" width="8.77734375" style="95"/>
    <col min="13304" max="13304" width="51" style="95" customWidth="1"/>
    <col min="13305" max="13305" width="2.109375" style="95" customWidth="1"/>
    <col min="13306" max="13306" width="14.109375" style="95" customWidth="1"/>
    <col min="13307" max="13308" width="8.77734375" style="95" customWidth="1"/>
    <col min="13309" max="13309" width="2" style="95" customWidth="1"/>
    <col min="13310" max="13310" width="14.77734375" style="95" customWidth="1"/>
    <col min="13311" max="13311" width="2" style="95" customWidth="1"/>
    <col min="13312" max="13312" width="14.77734375" style="95" customWidth="1"/>
    <col min="13313" max="13313" width="2.109375" style="95" customWidth="1"/>
    <col min="13314" max="13314" width="14.77734375" style="95" customWidth="1"/>
    <col min="13315" max="13315" width="2.109375" style="95" customWidth="1"/>
    <col min="13316" max="13316" width="14.77734375" style="95" customWidth="1"/>
    <col min="13317" max="13318" width="3.77734375" style="95" customWidth="1"/>
    <col min="13319" max="13319" width="12.44140625" style="95" customWidth="1"/>
    <col min="13320" max="13320" width="2.109375" style="95" customWidth="1"/>
    <col min="13321" max="13321" width="12.5546875" style="95" customWidth="1"/>
    <col min="13322" max="13322" width="2.109375" style="95" customWidth="1"/>
    <col min="13323" max="13323" width="12.77734375" style="95" customWidth="1"/>
    <col min="13324" max="13324" width="2.109375" style="95" customWidth="1"/>
    <col min="13325" max="13325" width="12.77734375" style="95" customWidth="1"/>
    <col min="13326" max="13326" width="2" style="95" customWidth="1"/>
    <col min="13327" max="13327" width="11.77734375" style="95" customWidth="1"/>
    <col min="13328" max="13328" width="11.44140625" style="95" customWidth="1"/>
    <col min="13329" max="13329" width="1.77734375" style="95" customWidth="1"/>
    <col min="13330" max="13330" width="11.77734375" style="95" customWidth="1"/>
    <col min="13331" max="13331" width="2.109375" style="95" customWidth="1"/>
    <col min="13332" max="13332" width="11.44140625" style="95" customWidth="1"/>
    <col min="13333" max="13333" width="0.5546875" style="95" customWidth="1"/>
    <col min="13334" max="13334" width="2.109375" style="95" customWidth="1"/>
    <col min="13335" max="13335" width="10.5546875" style="95" customWidth="1"/>
    <col min="13336" max="13336" width="11.109375" style="95" customWidth="1"/>
    <col min="13337" max="13337" width="2.109375" style="95" customWidth="1"/>
    <col min="13338" max="13338" width="11.109375" style="95" customWidth="1"/>
    <col min="13339" max="13339" width="2.109375" style="95" customWidth="1"/>
    <col min="13340" max="13340" width="12.44140625" style="95" customWidth="1"/>
    <col min="13341" max="13559" width="8.77734375" style="95"/>
    <col min="13560" max="13560" width="51" style="95" customWidth="1"/>
    <col min="13561" max="13561" width="2.109375" style="95" customWidth="1"/>
    <col min="13562" max="13562" width="14.109375" style="95" customWidth="1"/>
    <col min="13563" max="13564" width="8.77734375" style="95" customWidth="1"/>
    <col min="13565" max="13565" width="2" style="95" customWidth="1"/>
    <col min="13566" max="13566" width="14.77734375" style="95" customWidth="1"/>
    <col min="13567" max="13567" width="2" style="95" customWidth="1"/>
    <col min="13568" max="13568" width="14.77734375" style="95" customWidth="1"/>
    <col min="13569" max="13569" width="2.109375" style="95" customWidth="1"/>
    <col min="13570" max="13570" width="14.77734375" style="95" customWidth="1"/>
    <col min="13571" max="13571" width="2.109375" style="95" customWidth="1"/>
    <col min="13572" max="13572" width="14.77734375" style="95" customWidth="1"/>
    <col min="13573" max="13574" width="3.77734375" style="95" customWidth="1"/>
    <col min="13575" max="13575" width="12.44140625" style="95" customWidth="1"/>
    <col min="13576" max="13576" width="2.109375" style="95" customWidth="1"/>
    <col min="13577" max="13577" width="12.5546875" style="95" customWidth="1"/>
    <col min="13578" max="13578" width="2.109375" style="95" customWidth="1"/>
    <col min="13579" max="13579" width="12.77734375" style="95" customWidth="1"/>
    <col min="13580" max="13580" width="2.109375" style="95" customWidth="1"/>
    <col min="13581" max="13581" width="12.77734375" style="95" customWidth="1"/>
    <col min="13582" max="13582" width="2" style="95" customWidth="1"/>
    <col min="13583" max="13583" width="11.77734375" style="95" customWidth="1"/>
    <col min="13584" max="13584" width="11.44140625" style="95" customWidth="1"/>
    <col min="13585" max="13585" width="1.77734375" style="95" customWidth="1"/>
    <col min="13586" max="13586" width="11.77734375" style="95" customWidth="1"/>
    <col min="13587" max="13587" width="2.109375" style="95" customWidth="1"/>
    <col min="13588" max="13588" width="11.44140625" style="95" customWidth="1"/>
    <col min="13589" max="13589" width="0.5546875" style="95" customWidth="1"/>
    <col min="13590" max="13590" width="2.109375" style="95" customWidth="1"/>
    <col min="13591" max="13591" width="10.5546875" style="95" customWidth="1"/>
    <col min="13592" max="13592" width="11.109375" style="95" customWidth="1"/>
    <col min="13593" max="13593" width="2.109375" style="95" customWidth="1"/>
    <col min="13594" max="13594" width="11.109375" style="95" customWidth="1"/>
    <col min="13595" max="13595" width="2.109375" style="95" customWidth="1"/>
    <col min="13596" max="13596" width="12.44140625" style="95" customWidth="1"/>
    <col min="13597" max="13815" width="8.77734375" style="95"/>
    <col min="13816" max="13816" width="51" style="95" customWidth="1"/>
    <col min="13817" max="13817" width="2.109375" style="95" customWidth="1"/>
    <col min="13818" max="13818" width="14.109375" style="95" customWidth="1"/>
    <col min="13819" max="13820" width="8.77734375" style="95" customWidth="1"/>
    <col min="13821" max="13821" width="2" style="95" customWidth="1"/>
    <col min="13822" max="13822" width="14.77734375" style="95" customWidth="1"/>
    <col min="13823" max="13823" width="2" style="95" customWidth="1"/>
    <col min="13824" max="13824" width="14.77734375" style="95" customWidth="1"/>
    <col min="13825" max="13825" width="2.109375" style="95" customWidth="1"/>
    <col min="13826" max="13826" width="14.77734375" style="95" customWidth="1"/>
    <col min="13827" max="13827" width="2.109375" style="95" customWidth="1"/>
    <col min="13828" max="13828" width="14.77734375" style="95" customWidth="1"/>
    <col min="13829" max="13830" width="3.77734375" style="95" customWidth="1"/>
    <col min="13831" max="13831" width="12.44140625" style="95" customWidth="1"/>
    <col min="13832" max="13832" width="2.109375" style="95" customWidth="1"/>
    <col min="13833" max="13833" width="12.5546875" style="95" customWidth="1"/>
    <col min="13834" max="13834" width="2.109375" style="95" customWidth="1"/>
    <col min="13835" max="13835" width="12.77734375" style="95" customWidth="1"/>
    <col min="13836" max="13836" width="2.109375" style="95" customWidth="1"/>
    <col min="13837" max="13837" width="12.77734375" style="95" customWidth="1"/>
    <col min="13838" max="13838" width="2" style="95" customWidth="1"/>
    <col min="13839" max="13839" width="11.77734375" style="95" customWidth="1"/>
    <col min="13840" max="13840" width="11.44140625" style="95" customWidth="1"/>
    <col min="13841" max="13841" width="1.77734375" style="95" customWidth="1"/>
    <col min="13842" max="13842" width="11.77734375" style="95" customWidth="1"/>
    <col min="13843" max="13843" width="2.109375" style="95" customWidth="1"/>
    <col min="13844" max="13844" width="11.44140625" style="95" customWidth="1"/>
    <col min="13845" max="13845" width="0.5546875" style="95" customWidth="1"/>
    <col min="13846" max="13846" width="2.109375" style="95" customWidth="1"/>
    <col min="13847" max="13847" width="10.5546875" style="95" customWidth="1"/>
    <col min="13848" max="13848" width="11.109375" style="95" customWidth="1"/>
    <col min="13849" max="13849" width="2.109375" style="95" customWidth="1"/>
    <col min="13850" max="13850" width="11.109375" style="95" customWidth="1"/>
    <col min="13851" max="13851" width="2.109375" style="95" customWidth="1"/>
    <col min="13852" max="13852" width="12.44140625" style="95" customWidth="1"/>
    <col min="13853" max="14071" width="8.77734375" style="95"/>
    <col min="14072" max="14072" width="51" style="95" customWidth="1"/>
    <col min="14073" max="14073" width="2.109375" style="95" customWidth="1"/>
    <col min="14074" max="14074" width="14.109375" style="95" customWidth="1"/>
    <col min="14075" max="14076" width="8.77734375" style="95" customWidth="1"/>
    <col min="14077" max="14077" width="2" style="95" customWidth="1"/>
    <col min="14078" max="14078" width="14.77734375" style="95" customWidth="1"/>
    <col min="14079" max="14079" width="2" style="95" customWidth="1"/>
    <col min="14080" max="14080" width="14.77734375" style="95" customWidth="1"/>
    <col min="14081" max="14081" width="2.109375" style="95" customWidth="1"/>
    <col min="14082" max="14082" width="14.77734375" style="95" customWidth="1"/>
    <col min="14083" max="14083" width="2.109375" style="95" customWidth="1"/>
    <col min="14084" max="14084" width="14.77734375" style="95" customWidth="1"/>
    <col min="14085" max="14086" width="3.77734375" style="95" customWidth="1"/>
    <col min="14087" max="14087" width="12.44140625" style="95" customWidth="1"/>
    <col min="14088" max="14088" width="2.109375" style="95" customWidth="1"/>
    <col min="14089" max="14089" width="12.5546875" style="95" customWidth="1"/>
    <col min="14090" max="14090" width="2.109375" style="95" customWidth="1"/>
    <col min="14091" max="14091" width="12.77734375" style="95" customWidth="1"/>
    <col min="14092" max="14092" width="2.109375" style="95" customWidth="1"/>
    <col min="14093" max="14093" width="12.77734375" style="95" customWidth="1"/>
    <col min="14094" max="14094" width="2" style="95" customWidth="1"/>
    <col min="14095" max="14095" width="11.77734375" style="95" customWidth="1"/>
    <col min="14096" max="14096" width="11.44140625" style="95" customWidth="1"/>
    <col min="14097" max="14097" width="1.77734375" style="95" customWidth="1"/>
    <col min="14098" max="14098" width="11.77734375" style="95" customWidth="1"/>
    <col min="14099" max="14099" width="2.109375" style="95" customWidth="1"/>
    <col min="14100" max="14100" width="11.44140625" style="95" customWidth="1"/>
    <col min="14101" max="14101" width="0.5546875" style="95" customWidth="1"/>
    <col min="14102" max="14102" width="2.109375" style="95" customWidth="1"/>
    <col min="14103" max="14103" width="10.5546875" style="95" customWidth="1"/>
    <col min="14104" max="14104" width="11.109375" style="95" customWidth="1"/>
    <col min="14105" max="14105" width="2.109375" style="95" customWidth="1"/>
    <col min="14106" max="14106" width="11.109375" style="95" customWidth="1"/>
    <col min="14107" max="14107" width="2.109375" style="95" customWidth="1"/>
    <col min="14108" max="14108" width="12.44140625" style="95" customWidth="1"/>
    <col min="14109" max="14327" width="8.77734375" style="95"/>
    <col min="14328" max="14328" width="51" style="95" customWidth="1"/>
    <col min="14329" max="14329" width="2.109375" style="95" customWidth="1"/>
    <col min="14330" max="14330" width="14.109375" style="95" customWidth="1"/>
    <col min="14331" max="14332" width="8.77734375" style="95" customWidth="1"/>
    <col min="14333" max="14333" width="2" style="95" customWidth="1"/>
    <col min="14334" max="14334" width="14.77734375" style="95" customWidth="1"/>
    <col min="14335" max="14335" width="2" style="95" customWidth="1"/>
    <col min="14336" max="14336" width="14.77734375" style="95" customWidth="1"/>
    <col min="14337" max="14337" width="2.109375" style="95" customWidth="1"/>
    <col min="14338" max="14338" width="14.77734375" style="95" customWidth="1"/>
    <col min="14339" max="14339" width="2.109375" style="95" customWidth="1"/>
    <col min="14340" max="14340" width="14.77734375" style="95" customWidth="1"/>
    <col min="14341" max="14342" width="3.77734375" style="95" customWidth="1"/>
    <col min="14343" max="14343" width="12.44140625" style="95" customWidth="1"/>
    <col min="14344" max="14344" width="2.109375" style="95" customWidth="1"/>
    <col min="14345" max="14345" width="12.5546875" style="95" customWidth="1"/>
    <col min="14346" max="14346" width="2.109375" style="95" customWidth="1"/>
    <col min="14347" max="14347" width="12.77734375" style="95" customWidth="1"/>
    <col min="14348" max="14348" width="2.109375" style="95" customWidth="1"/>
    <col min="14349" max="14349" width="12.77734375" style="95" customWidth="1"/>
    <col min="14350" max="14350" width="2" style="95" customWidth="1"/>
    <col min="14351" max="14351" width="11.77734375" style="95" customWidth="1"/>
    <col min="14352" max="14352" width="11.44140625" style="95" customWidth="1"/>
    <col min="14353" max="14353" width="1.77734375" style="95" customWidth="1"/>
    <col min="14354" max="14354" width="11.77734375" style="95" customWidth="1"/>
    <col min="14355" max="14355" width="2.109375" style="95" customWidth="1"/>
    <col min="14356" max="14356" width="11.44140625" style="95" customWidth="1"/>
    <col min="14357" max="14357" width="0.5546875" style="95" customWidth="1"/>
    <col min="14358" max="14358" width="2.109375" style="95" customWidth="1"/>
    <col min="14359" max="14359" width="10.5546875" style="95" customWidth="1"/>
    <col min="14360" max="14360" width="11.109375" style="95" customWidth="1"/>
    <col min="14361" max="14361" width="2.109375" style="95" customWidth="1"/>
    <col min="14362" max="14362" width="11.109375" style="95" customWidth="1"/>
    <col min="14363" max="14363" width="2.109375" style="95" customWidth="1"/>
    <col min="14364" max="14364" width="12.44140625" style="95" customWidth="1"/>
    <col min="14365" max="14583" width="8.77734375" style="95"/>
    <col min="14584" max="14584" width="51" style="95" customWidth="1"/>
    <col min="14585" max="14585" width="2.109375" style="95" customWidth="1"/>
    <col min="14586" max="14586" width="14.109375" style="95" customWidth="1"/>
    <col min="14587" max="14588" width="8.77734375" style="95" customWidth="1"/>
    <col min="14589" max="14589" width="2" style="95" customWidth="1"/>
    <col min="14590" max="14590" width="14.77734375" style="95" customWidth="1"/>
    <col min="14591" max="14591" width="2" style="95" customWidth="1"/>
    <col min="14592" max="14592" width="14.77734375" style="95" customWidth="1"/>
    <col min="14593" max="14593" width="2.109375" style="95" customWidth="1"/>
    <col min="14594" max="14594" width="14.77734375" style="95" customWidth="1"/>
    <col min="14595" max="14595" width="2.109375" style="95" customWidth="1"/>
    <col min="14596" max="14596" width="14.77734375" style="95" customWidth="1"/>
    <col min="14597" max="14598" width="3.77734375" style="95" customWidth="1"/>
    <col min="14599" max="14599" width="12.44140625" style="95" customWidth="1"/>
    <col min="14600" max="14600" width="2.109375" style="95" customWidth="1"/>
    <col min="14601" max="14601" width="12.5546875" style="95" customWidth="1"/>
    <col min="14602" max="14602" width="2.109375" style="95" customWidth="1"/>
    <col min="14603" max="14603" width="12.77734375" style="95" customWidth="1"/>
    <col min="14604" max="14604" width="2.109375" style="95" customWidth="1"/>
    <col min="14605" max="14605" width="12.77734375" style="95" customWidth="1"/>
    <col min="14606" max="14606" width="2" style="95" customWidth="1"/>
    <col min="14607" max="14607" width="11.77734375" style="95" customWidth="1"/>
    <col min="14608" max="14608" width="11.44140625" style="95" customWidth="1"/>
    <col min="14609" max="14609" width="1.77734375" style="95" customWidth="1"/>
    <col min="14610" max="14610" width="11.77734375" style="95" customWidth="1"/>
    <col min="14611" max="14611" width="2.109375" style="95" customWidth="1"/>
    <col min="14612" max="14612" width="11.44140625" style="95" customWidth="1"/>
    <col min="14613" max="14613" width="0.5546875" style="95" customWidth="1"/>
    <col min="14614" max="14614" width="2.109375" style="95" customWidth="1"/>
    <col min="14615" max="14615" width="10.5546875" style="95" customWidth="1"/>
    <col min="14616" max="14616" width="11.109375" style="95" customWidth="1"/>
    <col min="14617" max="14617" width="2.109375" style="95" customWidth="1"/>
    <col min="14618" max="14618" width="11.109375" style="95" customWidth="1"/>
    <col min="14619" max="14619" width="2.109375" style="95" customWidth="1"/>
    <col min="14620" max="14620" width="12.44140625" style="95" customWidth="1"/>
    <col min="14621" max="14839" width="8.77734375" style="95"/>
    <col min="14840" max="14840" width="51" style="95" customWidth="1"/>
    <col min="14841" max="14841" width="2.109375" style="95" customWidth="1"/>
    <col min="14842" max="14842" width="14.109375" style="95" customWidth="1"/>
    <col min="14843" max="14844" width="8.77734375" style="95" customWidth="1"/>
    <col min="14845" max="14845" width="2" style="95" customWidth="1"/>
    <col min="14846" max="14846" width="14.77734375" style="95" customWidth="1"/>
    <col min="14847" max="14847" width="2" style="95" customWidth="1"/>
    <col min="14848" max="14848" width="14.77734375" style="95" customWidth="1"/>
    <col min="14849" max="14849" width="2.109375" style="95" customWidth="1"/>
    <col min="14850" max="14850" width="14.77734375" style="95" customWidth="1"/>
    <col min="14851" max="14851" width="2.109375" style="95" customWidth="1"/>
    <col min="14852" max="14852" width="14.77734375" style="95" customWidth="1"/>
    <col min="14853" max="14854" width="3.77734375" style="95" customWidth="1"/>
    <col min="14855" max="14855" width="12.44140625" style="95" customWidth="1"/>
    <col min="14856" max="14856" width="2.109375" style="95" customWidth="1"/>
    <col min="14857" max="14857" width="12.5546875" style="95" customWidth="1"/>
    <col min="14858" max="14858" width="2.109375" style="95" customWidth="1"/>
    <col min="14859" max="14859" width="12.77734375" style="95" customWidth="1"/>
    <col min="14860" max="14860" width="2.109375" style="95" customWidth="1"/>
    <col min="14861" max="14861" width="12.77734375" style="95" customWidth="1"/>
    <col min="14862" max="14862" width="2" style="95" customWidth="1"/>
    <col min="14863" max="14863" width="11.77734375" style="95" customWidth="1"/>
    <col min="14864" max="14864" width="11.44140625" style="95" customWidth="1"/>
    <col min="14865" max="14865" width="1.77734375" style="95" customWidth="1"/>
    <col min="14866" max="14866" width="11.77734375" style="95" customWidth="1"/>
    <col min="14867" max="14867" width="2.109375" style="95" customWidth="1"/>
    <col min="14868" max="14868" width="11.44140625" style="95" customWidth="1"/>
    <col min="14869" max="14869" width="0.5546875" style="95" customWidth="1"/>
    <col min="14870" max="14870" width="2.109375" style="95" customWidth="1"/>
    <col min="14871" max="14871" width="10.5546875" style="95" customWidth="1"/>
    <col min="14872" max="14872" width="11.109375" style="95" customWidth="1"/>
    <col min="14873" max="14873" width="2.109375" style="95" customWidth="1"/>
    <col min="14874" max="14874" width="11.109375" style="95" customWidth="1"/>
    <col min="14875" max="14875" width="2.109375" style="95" customWidth="1"/>
    <col min="14876" max="14876" width="12.44140625" style="95" customWidth="1"/>
    <col min="14877" max="15095" width="8.77734375" style="95"/>
    <col min="15096" max="15096" width="51" style="95" customWidth="1"/>
    <col min="15097" max="15097" width="2.109375" style="95" customWidth="1"/>
    <col min="15098" max="15098" width="14.109375" style="95" customWidth="1"/>
    <col min="15099" max="15100" width="8.77734375" style="95" customWidth="1"/>
    <col min="15101" max="15101" width="2" style="95" customWidth="1"/>
    <col min="15102" max="15102" width="14.77734375" style="95" customWidth="1"/>
    <col min="15103" max="15103" width="2" style="95" customWidth="1"/>
    <col min="15104" max="15104" width="14.77734375" style="95" customWidth="1"/>
    <col min="15105" max="15105" width="2.109375" style="95" customWidth="1"/>
    <col min="15106" max="15106" width="14.77734375" style="95" customWidth="1"/>
    <col min="15107" max="15107" width="2.109375" style="95" customWidth="1"/>
    <col min="15108" max="15108" width="14.77734375" style="95" customWidth="1"/>
    <col min="15109" max="15110" width="3.77734375" style="95" customWidth="1"/>
    <col min="15111" max="15111" width="12.44140625" style="95" customWidth="1"/>
    <col min="15112" max="15112" width="2.109375" style="95" customWidth="1"/>
    <col min="15113" max="15113" width="12.5546875" style="95" customWidth="1"/>
    <col min="15114" max="15114" width="2.109375" style="95" customWidth="1"/>
    <col min="15115" max="15115" width="12.77734375" style="95" customWidth="1"/>
    <col min="15116" max="15116" width="2.109375" style="95" customWidth="1"/>
    <col min="15117" max="15117" width="12.77734375" style="95" customWidth="1"/>
    <col min="15118" max="15118" width="2" style="95" customWidth="1"/>
    <col min="15119" max="15119" width="11.77734375" style="95" customWidth="1"/>
    <col min="15120" max="15120" width="11.44140625" style="95" customWidth="1"/>
    <col min="15121" max="15121" width="1.77734375" style="95" customWidth="1"/>
    <col min="15122" max="15122" width="11.77734375" style="95" customWidth="1"/>
    <col min="15123" max="15123" width="2.109375" style="95" customWidth="1"/>
    <col min="15124" max="15124" width="11.44140625" style="95" customWidth="1"/>
    <col min="15125" max="15125" width="0.5546875" style="95" customWidth="1"/>
    <col min="15126" max="15126" width="2.109375" style="95" customWidth="1"/>
    <col min="15127" max="15127" width="10.5546875" style="95" customWidth="1"/>
    <col min="15128" max="15128" width="11.109375" style="95" customWidth="1"/>
    <col min="15129" max="15129" width="2.109375" style="95" customWidth="1"/>
    <col min="15130" max="15130" width="11.109375" style="95" customWidth="1"/>
    <col min="15131" max="15131" width="2.109375" style="95" customWidth="1"/>
    <col min="15132" max="15132" width="12.44140625" style="95" customWidth="1"/>
    <col min="15133" max="15351" width="8.77734375" style="95"/>
    <col min="15352" max="15352" width="51" style="95" customWidth="1"/>
    <col min="15353" max="15353" width="2.109375" style="95" customWidth="1"/>
    <col min="15354" max="15354" width="14.109375" style="95" customWidth="1"/>
    <col min="15355" max="15356" width="8.77734375" style="95" customWidth="1"/>
    <col min="15357" max="15357" width="2" style="95" customWidth="1"/>
    <col min="15358" max="15358" width="14.77734375" style="95" customWidth="1"/>
    <col min="15359" max="15359" width="2" style="95" customWidth="1"/>
    <col min="15360" max="15360" width="14.77734375" style="95" customWidth="1"/>
    <col min="15361" max="15361" width="2.109375" style="95" customWidth="1"/>
    <col min="15362" max="15362" width="14.77734375" style="95" customWidth="1"/>
    <col min="15363" max="15363" width="2.109375" style="95" customWidth="1"/>
    <col min="15364" max="15364" width="14.77734375" style="95" customWidth="1"/>
    <col min="15365" max="15366" width="3.77734375" style="95" customWidth="1"/>
    <col min="15367" max="15367" width="12.44140625" style="95" customWidth="1"/>
    <col min="15368" max="15368" width="2.109375" style="95" customWidth="1"/>
    <col min="15369" max="15369" width="12.5546875" style="95" customWidth="1"/>
    <col min="15370" max="15370" width="2.109375" style="95" customWidth="1"/>
    <col min="15371" max="15371" width="12.77734375" style="95" customWidth="1"/>
    <col min="15372" max="15372" width="2.109375" style="95" customWidth="1"/>
    <col min="15373" max="15373" width="12.77734375" style="95" customWidth="1"/>
    <col min="15374" max="15374" width="2" style="95" customWidth="1"/>
    <col min="15375" max="15375" width="11.77734375" style="95" customWidth="1"/>
    <col min="15376" max="15376" width="11.44140625" style="95" customWidth="1"/>
    <col min="15377" max="15377" width="1.77734375" style="95" customWidth="1"/>
    <col min="15378" max="15378" width="11.77734375" style="95" customWidth="1"/>
    <col min="15379" max="15379" width="2.109375" style="95" customWidth="1"/>
    <col min="15380" max="15380" width="11.44140625" style="95" customWidth="1"/>
    <col min="15381" max="15381" width="0.5546875" style="95" customWidth="1"/>
    <col min="15382" max="15382" width="2.109375" style="95" customWidth="1"/>
    <col min="15383" max="15383" width="10.5546875" style="95" customWidth="1"/>
    <col min="15384" max="15384" width="11.109375" style="95" customWidth="1"/>
    <col min="15385" max="15385" width="2.109375" style="95" customWidth="1"/>
    <col min="15386" max="15386" width="11.109375" style="95" customWidth="1"/>
    <col min="15387" max="15387" width="2.109375" style="95" customWidth="1"/>
    <col min="15388" max="15388" width="12.44140625" style="95" customWidth="1"/>
    <col min="15389" max="15607" width="8.77734375" style="95"/>
    <col min="15608" max="15608" width="51" style="95" customWidth="1"/>
    <col min="15609" max="15609" width="2.109375" style="95" customWidth="1"/>
    <col min="15610" max="15610" width="14.109375" style="95" customWidth="1"/>
    <col min="15611" max="15612" width="8.77734375" style="95" customWidth="1"/>
    <col min="15613" max="15613" width="2" style="95" customWidth="1"/>
    <col min="15614" max="15614" width="14.77734375" style="95" customWidth="1"/>
    <col min="15615" max="15615" width="2" style="95" customWidth="1"/>
    <col min="15616" max="15616" width="14.77734375" style="95" customWidth="1"/>
    <col min="15617" max="15617" width="2.109375" style="95" customWidth="1"/>
    <col min="15618" max="15618" width="14.77734375" style="95" customWidth="1"/>
    <col min="15619" max="15619" width="2.109375" style="95" customWidth="1"/>
    <col min="15620" max="15620" width="14.77734375" style="95" customWidth="1"/>
    <col min="15621" max="15622" width="3.77734375" style="95" customWidth="1"/>
    <col min="15623" max="15623" width="12.44140625" style="95" customWidth="1"/>
    <col min="15624" max="15624" width="2.109375" style="95" customWidth="1"/>
    <col min="15625" max="15625" width="12.5546875" style="95" customWidth="1"/>
    <col min="15626" max="15626" width="2.109375" style="95" customWidth="1"/>
    <col min="15627" max="15627" width="12.77734375" style="95" customWidth="1"/>
    <col min="15628" max="15628" width="2.109375" style="95" customWidth="1"/>
    <col min="15629" max="15629" width="12.77734375" style="95" customWidth="1"/>
    <col min="15630" max="15630" width="2" style="95" customWidth="1"/>
    <col min="15631" max="15631" width="11.77734375" style="95" customWidth="1"/>
    <col min="15632" max="15632" width="11.44140625" style="95" customWidth="1"/>
    <col min="15633" max="15633" width="1.77734375" style="95" customWidth="1"/>
    <col min="15634" max="15634" width="11.77734375" style="95" customWidth="1"/>
    <col min="15635" max="15635" width="2.109375" style="95" customWidth="1"/>
    <col min="15636" max="15636" width="11.44140625" style="95" customWidth="1"/>
    <col min="15637" max="15637" width="0.5546875" style="95" customWidth="1"/>
    <col min="15638" max="15638" width="2.109375" style="95" customWidth="1"/>
    <col min="15639" max="15639" width="10.5546875" style="95" customWidth="1"/>
    <col min="15640" max="15640" width="11.109375" style="95" customWidth="1"/>
    <col min="15641" max="15641" width="2.109375" style="95" customWidth="1"/>
    <col min="15642" max="15642" width="11.109375" style="95" customWidth="1"/>
    <col min="15643" max="15643" width="2.109375" style="95" customWidth="1"/>
    <col min="15644" max="15644" width="12.44140625" style="95" customWidth="1"/>
    <col min="15645" max="15863" width="8.77734375" style="95"/>
    <col min="15864" max="15864" width="51" style="95" customWidth="1"/>
    <col min="15865" max="15865" width="2.109375" style="95" customWidth="1"/>
    <col min="15866" max="15866" width="14.109375" style="95" customWidth="1"/>
    <col min="15867" max="15868" width="8.77734375" style="95" customWidth="1"/>
    <col min="15869" max="15869" width="2" style="95" customWidth="1"/>
    <col min="15870" max="15870" width="14.77734375" style="95" customWidth="1"/>
    <col min="15871" max="15871" width="2" style="95" customWidth="1"/>
    <col min="15872" max="15872" width="14.77734375" style="95" customWidth="1"/>
    <col min="15873" max="15873" width="2.109375" style="95" customWidth="1"/>
    <col min="15874" max="15874" width="14.77734375" style="95" customWidth="1"/>
    <col min="15875" max="15875" width="2.109375" style="95" customWidth="1"/>
    <col min="15876" max="15876" width="14.77734375" style="95" customWidth="1"/>
    <col min="15877" max="15878" width="3.77734375" style="95" customWidth="1"/>
    <col min="15879" max="15879" width="12.44140625" style="95" customWidth="1"/>
    <col min="15880" max="15880" width="2.109375" style="95" customWidth="1"/>
    <col min="15881" max="15881" width="12.5546875" style="95" customWidth="1"/>
    <col min="15882" max="15882" width="2.109375" style="95" customWidth="1"/>
    <col min="15883" max="15883" width="12.77734375" style="95" customWidth="1"/>
    <col min="15884" max="15884" width="2.109375" style="95" customWidth="1"/>
    <col min="15885" max="15885" width="12.77734375" style="95" customWidth="1"/>
    <col min="15886" max="15886" width="2" style="95" customWidth="1"/>
    <col min="15887" max="15887" width="11.77734375" style="95" customWidth="1"/>
    <col min="15888" max="15888" width="11.44140625" style="95" customWidth="1"/>
    <col min="15889" max="15889" width="1.77734375" style="95" customWidth="1"/>
    <col min="15890" max="15890" width="11.77734375" style="95" customWidth="1"/>
    <col min="15891" max="15891" width="2.109375" style="95" customWidth="1"/>
    <col min="15892" max="15892" width="11.44140625" style="95" customWidth="1"/>
    <col min="15893" max="15893" width="0.5546875" style="95" customWidth="1"/>
    <col min="15894" max="15894" width="2.109375" style="95" customWidth="1"/>
    <col min="15895" max="15895" width="10.5546875" style="95" customWidth="1"/>
    <col min="15896" max="15896" width="11.109375" style="95" customWidth="1"/>
    <col min="15897" max="15897" width="2.109375" style="95" customWidth="1"/>
    <col min="15898" max="15898" width="11.109375" style="95" customWidth="1"/>
    <col min="15899" max="15899" width="2.109375" style="95" customWidth="1"/>
    <col min="15900" max="15900" width="12.44140625" style="95" customWidth="1"/>
    <col min="15901" max="16119" width="8.77734375" style="95"/>
    <col min="16120" max="16120" width="51" style="95" customWidth="1"/>
    <col min="16121" max="16121" width="2.109375" style="95" customWidth="1"/>
    <col min="16122" max="16122" width="14.109375" style="95" customWidth="1"/>
    <col min="16123" max="16124" width="8.77734375" style="95" customWidth="1"/>
    <col min="16125" max="16125" width="2" style="95" customWidth="1"/>
    <col min="16126" max="16126" width="14.77734375" style="95" customWidth="1"/>
    <col min="16127" max="16127" width="2" style="95" customWidth="1"/>
    <col min="16128" max="16128" width="14.77734375" style="95" customWidth="1"/>
    <col min="16129" max="16129" width="2.109375" style="95" customWidth="1"/>
    <col min="16130" max="16130" width="14.77734375" style="95" customWidth="1"/>
    <col min="16131" max="16131" width="2.109375" style="95" customWidth="1"/>
    <col min="16132" max="16132" width="14.77734375" style="95" customWidth="1"/>
    <col min="16133" max="16134" width="3.77734375" style="95" customWidth="1"/>
    <col min="16135" max="16135" width="12.44140625" style="95" customWidth="1"/>
    <col min="16136" max="16136" width="2.109375" style="95" customWidth="1"/>
    <col min="16137" max="16137" width="12.5546875" style="95" customWidth="1"/>
    <col min="16138" max="16138" width="2.109375" style="95" customWidth="1"/>
    <col min="16139" max="16139" width="12.77734375" style="95" customWidth="1"/>
    <col min="16140" max="16140" width="2.109375" style="95" customWidth="1"/>
    <col min="16141" max="16141" width="12.77734375" style="95" customWidth="1"/>
    <col min="16142" max="16142" width="2" style="95" customWidth="1"/>
    <col min="16143" max="16143" width="11.77734375" style="95" customWidth="1"/>
    <col min="16144" max="16144" width="11.44140625" style="95" customWidth="1"/>
    <col min="16145" max="16145" width="1.77734375" style="95" customWidth="1"/>
    <col min="16146" max="16146" width="11.77734375" style="95" customWidth="1"/>
    <col min="16147" max="16147" width="2.109375" style="95" customWidth="1"/>
    <col min="16148" max="16148" width="11.44140625" style="95" customWidth="1"/>
    <col min="16149" max="16149" width="0.5546875" style="95" customWidth="1"/>
    <col min="16150" max="16150" width="2.109375" style="95" customWidth="1"/>
    <col min="16151" max="16151" width="10.5546875" style="95" customWidth="1"/>
    <col min="16152" max="16152" width="11.109375" style="95" customWidth="1"/>
    <col min="16153" max="16153" width="2.109375" style="95" customWidth="1"/>
    <col min="16154" max="16154" width="11.109375" style="95" customWidth="1"/>
    <col min="16155" max="16155" width="2.109375" style="95" customWidth="1"/>
    <col min="16156" max="16156" width="12.44140625" style="95" customWidth="1"/>
    <col min="16157" max="16377" width="8.77734375" style="95"/>
    <col min="16378" max="16384" width="8.77734375" style="95" customWidth="1"/>
  </cols>
  <sheetData>
    <row r="1" spans="1:11">
      <c r="A1" s="206" t="s">
        <v>60</v>
      </c>
    </row>
    <row r="3" spans="1:11" ht="18">
      <c r="A3" s="144" t="s">
        <v>112</v>
      </c>
    </row>
    <row r="4" spans="1:11" ht="18">
      <c r="A4" s="144" t="s">
        <v>153</v>
      </c>
      <c r="B4" s="86"/>
      <c r="C4" s="87"/>
      <c r="D4" s="87"/>
      <c r="E4" s="87"/>
      <c r="F4" s="87"/>
      <c r="G4" s="87"/>
      <c r="H4" s="87"/>
      <c r="I4" s="87"/>
      <c r="J4" s="87"/>
      <c r="K4" s="87"/>
    </row>
    <row r="5" spans="1:11" ht="18">
      <c r="A5" s="144" t="s">
        <v>262</v>
      </c>
      <c r="B5" s="89"/>
      <c r="C5" s="90"/>
      <c r="D5" s="90"/>
      <c r="E5" s="90"/>
      <c r="F5" s="90"/>
      <c r="G5" s="90"/>
      <c r="H5" s="90"/>
      <c r="I5" s="90"/>
      <c r="J5" s="90"/>
      <c r="K5" s="91" t="s">
        <v>154</v>
      </c>
    </row>
    <row r="6" spans="1:11" ht="18">
      <c r="A6" s="144" t="s">
        <v>155</v>
      </c>
      <c r="B6" s="89"/>
      <c r="C6" s="90"/>
      <c r="D6" s="90"/>
      <c r="E6" s="90"/>
      <c r="F6" s="90"/>
      <c r="G6" s="90"/>
      <c r="H6" s="90"/>
      <c r="I6" s="90"/>
      <c r="J6" s="90"/>
      <c r="K6" s="111" t="s">
        <v>189</v>
      </c>
    </row>
    <row r="7" spans="1:11" ht="18">
      <c r="A7" s="144" t="s">
        <v>263</v>
      </c>
      <c r="B7" s="89"/>
      <c r="C7" s="90"/>
      <c r="D7" s="90"/>
      <c r="E7" s="90"/>
      <c r="F7" s="90"/>
      <c r="G7" s="90"/>
      <c r="H7" s="90"/>
      <c r="I7" s="90"/>
      <c r="J7" s="90"/>
      <c r="K7" s="111"/>
    </row>
    <row r="8" spans="1:11" ht="18">
      <c r="A8" s="145" t="s">
        <v>1289</v>
      </c>
      <c r="B8" s="89"/>
      <c r="C8" s="90"/>
      <c r="D8" s="90"/>
      <c r="E8" s="90"/>
      <c r="F8" s="90"/>
      <c r="G8" s="90"/>
      <c r="H8" s="90"/>
      <c r="I8" s="90"/>
      <c r="J8" s="90"/>
      <c r="K8" s="90"/>
    </row>
    <row r="9" spans="1:11" ht="15.75">
      <c r="A9" s="99" t="s">
        <v>157</v>
      </c>
      <c r="B9" s="92"/>
      <c r="C9" s="90"/>
      <c r="D9" s="90"/>
      <c r="E9" s="90"/>
      <c r="F9" s="90"/>
      <c r="G9" s="90"/>
      <c r="H9" s="90"/>
      <c r="I9" s="90"/>
      <c r="J9" s="90"/>
      <c r="K9" s="90"/>
    </row>
    <row r="10" spans="1:11">
      <c r="A10" s="94"/>
      <c r="B10" s="89"/>
      <c r="C10" s="90"/>
      <c r="D10" s="90"/>
      <c r="E10" s="90"/>
      <c r="F10" s="90"/>
      <c r="G10" s="90"/>
      <c r="H10" s="90"/>
      <c r="I10" s="90"/>
      <c r="J10" s="90"/>
      <c r="K10" s="90"/>
    </row>
    <row r="11" spans="1:11" ht="15.75">
      <c r="C11" s="764"/>
      <c r="D11" s="765"/>
      <c r="E11" s="765"/>
      <c r="F11" s="765"/>
      <c r="G11" s="765"/>
      <c r="H11" s="765"/>
      <c r="I11" s="765"/>
      <c r="J11" s="765"/>
      <c r="K11" s="765"/>
    </row>
    <row r="12" spans="1:11" ht="15.75">
      <c r="C12" s="97"/>
      <c r="D12" s="97"/>
      <c r="E12" s="97"/>
      <c r="F12" s="97"/>
      <c r="G12" s="97"/>
      <c r="H12" s="97"/>
      <c r="I12" s="97"/>
      <c r="J12" s="97"/>
      <c r="K12" s="97" t="s">
        <v>158</v>
      </c>
    </row>
    <row r="13" spans="1:11" ht="15.75">
      <c r="C13" s="97"/>
      <c r="D13" s="97"/>
      <c r="E13" s="97"/>
      <c r="F13" s="97"/>
      <c r="G13" s="97"/>
      <c r="H13" s="97"/>
      <c r="I13" s="97"/>
      <c r="J13" s="97"/>
      <c r="K13" s="406" t="s">
        <v>159</v>
      </c>
    </row>
    <row r="14" spans="1:11" ht="15.75">
      <c r="C14" s="761" t="s">
        <v>160</v>
      </c>
      <c r="D14" s="761"/>
      <c r="E14" s="761"/>
      <c r="F14" s="761"/>
      <c r="G14" s="761"/>
      <c r="H14" s="97"/>
      <c r="I14" s="97"/>
      <c r="J14" s="97"/>
      <c r="K14" s="406" t="s">
        <v>161</v>
      </c>
    </row>
    <row r="15" spans="1:11" ht="15.75">
      <c r="C15" s="406" t="s">
        <v>162</v>
      </c>
      <c r="D15" s="406"/>
      <c r="E15" s="389" t="s">
        <v>163</v>
      </c>
      <c r="F15" s="406"/>
      <c r="G15" s="405" t="s">
        <v>164</v>
      </c>
      <c r="H15" s="97"/>
      <c r="I15" s="405" t="s">
        <v>165</v>
      </c>
      <c r="J15" s="97"/>
      <c r="K15" s="405" t="s">
        <v>234</v>
      </c>
    </row>
    <row r="16" spans="1:11">
      <c r="A16" s="92"/>
      <c r="B16" s="89"/>
      <c r="C16" s="98"/>
      <c r="D16" s="90"/>
      <c r="E16" s="90"/>
      <c r="F16" s="90"/>
      <c r="G16" s="98"/>
      <c r="H16" s="90"/>
      <c r="I16" s="98"/>
      <c r="J16" s="90"/>
      <c r="K16" s="98"/>
    </row>
    <row r="17" spans="1:11" ht="15.75">
      <c r="A17" s="99" t="s">
        <v>72</v>
      </c>
    </row>
    <row r="18" spans="1:11">
      <c r="A18" s="100" t="s">
        <v>195</v>
      </c>
      <c r="B18" s="95" t="s">
        <v>74</v>
      </c>
      <c r="C18" s="127">
        <v>274000</v>
      </c>
      <c r="D18" s="127"/>
      <c r="E18" s="127">
        <v>274000</v>
      </c>
      <c r="F18" s="127"/>
      <c r="G18" s="127">
        <v>274000</v>
      </c>
      <c r="H18" s="127"/>
      <c r="I18" s="517">
        <f>ROUND('Exhibit A-4  State - Federal'!E19,-2)</f>
        <v>2500</v>
      </c>
      <c r="J18" s="127"/>
      <c r="K18" s="127">
        <f t="shared" ref="K18:K20" si="0">SUM(I18)-SUM(G18)</f>
        <v>-271500</v>
      </c>
    </row>
    <row r="19" spans="1:11">
      <c r="A19" s="100" t="s">
        <v>264</v>
      </c>
      <c r="B19" s="95" t="s">
        <v>74</v>
      </c>
      <c r="C19" s="102">
        <v>3193000</v>
      </c>
      <c r="E19" s="102">
        <v>3193000</v>
      </c>
      <c r="F19" s="102"/>
      <c r="G19" s="102">
        <v>2793000</v>
      </c>
      <c r="H19" s="102"/>
      <c r="I19" s="327">
        <f>ROUND('Exhibit A-4  State - Federal'!E20,-2)</f>
        <v>2868100</v>
      </c>
      <c r="J19" s="102"/>
      <c r="K19" s="102">
        <f t="shared" si="0"/>
        <v>75100</v>
      </c>
    </row>
    <row r="20" spans="1:11">
      <c r="A20" s="100" t="s">
        <v>209</v>
      </c>
      <c r="B20" s="95" t="s">
        <v>74</v>
      </c>
      <c r="C20" s="102">
        <v>23000</v>
      </c>
      <c r="E20" s="102">
        <v>24000</v>
      </c>
      <c r="F20" s="102"/>
      <c r="G20" s="102">
        <v>23000</v>
      </c>
      <c r="H20" s="102"/>
      <c r="I20" s="327">
        <f>ROUND('Exhibit A-4  State - Federal'!E44,-2)+100</f>
        <v>38700</v>
      </c>
      <c r="J20" s="102"/>
      <c r="K20" s="102">
        <f t="shared" si="0"/>
        <v>15700</v>
      </c>
    </row>
    <row r="21" spans="1:11" ht="15.75">
      <c r="A21" s="105" t="s">
        <v>265</v>
      </c>
      <c r="B21" s="95" t="s">
        <v>74</v>
      </c>
      <c r="C21" s="106">
        <f>ROUND(SUM(C18:C20),1)</f>
        <v>3490000</v>
      </c>
      <c r="D21" s="110"/>
      <c r="E21" s="515">
        <f>ROUND(SUM(E18:E20),1)</f>
        <v>3491000</v>
      </c>
      <c r="F21" s="110"/>
      <c r="G21" s="106">
        <f>ROUND(SUM(G18:G20),1)</f>
        <v>3090000</v>
      </c>
      <c r="H21" s="110"/>
      <c r="I21" s="106">
        <f>ROUND(SUM(I18:I20),1)</f>
        <v>2909300</v>
      </c>
      <c r="J21" s="110"/>
      <c r="K21" s="106">
        <f>ROUND(SUM(K18:K20),1)</f>
        <v>-180700</v>
      </c>
    </row>
    <row r="22" spans="1:11">
      <c r="C22" s="108"/>
      <c r="D22" s="102"/>
      <c r="E22" s="102"/>
      <c r="F22" s="102"/>
      <c r="G22" s="108"/>
      <c r="H22" s="102"/>
      <c r="I22" s="108"/>
      <c r="J22" s="102"/>
      <c r="K22" s="108"/>
    </row>
    <row r="23" spans="1:11" ht="15.75">
      <c r="A23" s="99" t="s">
        <v>80</v>
      </c>
      <c r="C23" s="102"/>
      <c r="D23" s="102"/>
      <c r="E23" s="102"/>
      <c r="F23" s="102"/>
      <c r="G23" s="102"/>
      <c r="H23" s="102"/>
      <c r="I23" s="102"/>
      <c r="J23" s="102"/>
      <c r="K23" s="102"/>
    </row>
    <row r="24" spans="1:11">
      <c r="A24" s="100" t="s">
        <v>240</v>
      </c>
      <c r="B24" s="95" t="s">
        <v>74</v>
      </c>
      <c r="C24" s="102">
        <v>1152000</v>
      </c>
      <c r="D24" s="102"/>
      <c r="E24" s="102">
        <v>1252000</v>
      </c>
      <c r="F24" s="102"/>
      <c r="G24" s="102">
        <v>877000</v>
      </c>
      <c r="H24" s="102"/>
      <c r="I24" s="104">
        <f>ROUND('Exhibit A-4  State - Federal'!E34,-2)</f>
        <v>870000</v>
      </c>
      <c r="J24" s="102"/>
      <c r="K24" s="102">
        <f>-(SUM(G24)-SUM(I24))</f>
        <v>-7000</v>
      </c>
    </row>
    <row r="25" spans="1:11">
      <c r="A25" s="100" t="s">
        <v>200</v>
      </c>
      <c r="B25" s="95" t="s">
        <v>74</v>
      </c>
      <c r="C25" s="102">
        <v>1982000</v>
      </c>
      <c r="D25" s="102"/>
      <c r="E25" s="102">
        <v>1982000</v>
      </c>
      <c r="F25" s="102"/>
      <c r="G25" s="102">
        <v>1753000</v>
      </c>
      <c r="H25" s="102"/>
      <c r="I25" s="516">
        <f>ROUND('Exhibit A-4  State - Federal'!E35,-2)</f>
        <v>1936700</v>
      </c>
      <c r="J25" s="102"/>
      <c r="K25" s="102">
        <f>-(SUM(G25)-SUM(I25))</f>
        <v>183700</v>
      </c>
    </row>
    <row r="26" spans="1:11">
      <c r="A26" s="100" t="s">
        <v>201</v>
      </c>
      <c r="B26" s="95" t="s">
        <v>74</v>
      </c>
      <c r="C26" s="102">
        <v>0</v>
      </c>
      <c r="D26" s="102"/>
      <c r="E26" s="102">
        <v>0</v>
      </c>
      <c r="F26" s="102"/>
      <c r="G26" s="102">
        <v>0</v>
      </c>
      <c r="H26" s="102"/>
      <c r="I26" s="516">
        <f>-ROUND('Exhibit A-4  State - Federal'!E45,-2)</f>
        <v>600</v>
      </c>
      <c r="J26" s="102"/>
      <c r="K26" s="102">
        <f>-(SUM(G26)-SUM(I26))</f>
        <v>600</v>
      </c>
    </row>
    <row r="27" spans="1:11" ht="15.75">
      <c r="A27" s="105" t="s">
        <v>258</v>
      </c>
      <c r="B27" s="95" t="s">
        <v>74</v>
      </c>
      <c r="C27" s="107">
        <f>ROUND(SUM(C24:C26),1)</f>
        <v>3134000</v>
      </c>
      <c r="D27" s="110"/>
      <c r="E27" s="107">
        <f>ROUND(SUM(E24:E26),1)</f>
        <v>3234000</v>
      </c>
      <c r="F27" s="110"/>
      <c r="G27" s="107">
        <f>ROUND(SUM(G24:G26),1)</f>
        <v>2630000</v>
      </c>
      <c r="H27" s="110"/>
      <c r="I27" s="107">
        <f>ROUND(SUM(I24:I26),1)</f>
        <v>2807300</v>
      </c>
      <c r="J27" s="110"/>
      <c r="K27" s="107">
        <f>ROUND(SUM(K24:K26),1)</f>
        <v>177300</v>
      </c>
    </row>
    <row r="28" spans="1:11">
      <c r="C28" s="102"/>
      <c r="D28" s="102"/>
      <c r="E28" s="102"/>
      <c r="F28" s="102"/>
      <c r="G28" s="102"/>
      <c r="H28" s="102"/>
      <c r="I28" s="102"/>
      <c r="J28" s="102"/>
      <c r="K28" s="102"/>
    </row>
    <row r="29" spans="1:11" ht="15.75">
      <c r="A29" s="99" t="s">
        <v>186</v>
      </c>
      <c r="C29" s="102"/>
      <c r="D29" s="102"/>
      <c r="E29" s="102"/>
      <c r="F29" s="102"/>
      <c r="G29" s="102"/>
      <c r="H29" s="102"/>
      <c r="I29" s="102"/>
      <c r="J29" s="102"/>
      <c r="K29" s="102"/>
    </row>
    <row r="30" spans="1:11" ht="15.75">
      <c r="A30" s="105" t="s">
        <v>266</v>
      </c>
      <c r="B30" s="95" t="s">
        <v>74</v>
      </c>
      <c r="C30" s="374">
        <f>ROUND(SUM(C21)-SUM(C27),1)</f>
        <v>356000</v>
      </c>
      <c r="D30" s="110"/>
      <c r="E30" s="374">
        <f>ROUND(SUM(E21)-SUM(E27),1)</f>
        <v>257000</v>
      </c>
      <c r="F30" s="110"/>
      <c r="G30" s="374">
        <f>ROUND(SUM(G21)-SUM(G27),1)</f>
        <v>460000</v>
      </c>
      <c r="H30" s="110"/>
      <c r="I30" s="374">
        <f>ROUND(SUM(I21)-SUM(I27),1)</f>
        <v>102000</v>
      </c>
      <c r="J30" s="110"/>
      <c r="K30" s="374">
        <f>ROUND(SUM(K21)-SUM(K27),1)</f>
        <v>-358000</v>
      </c>
    </row>
    <row r="31" spans="1:11">
      <c r="C31" s="102"/>
      <c r="D31" s="102"/>
      <c r="E31" s="102"/>
      <c r="F31" s="102"/>
      <c r="G31" s="102"/>
      <c r="H31" s="102"/>
      <c r="I31" s="102"/>
      <c r="J31" s="102"/>
      <c r="K31" s="102"/>
    </row>
    <row r="32" spans="1:11" ht="15.75">
      <c r="A32" s="99" t="s">
        <v>96</v>
      </c>
      <c r="C32" s="102"/>
      <c r="D32" s="102"/>
      <c r="E32" s="102"/>
      <c r="F32" s="102"/>
      <c r="G32" s="102"/>
      <c r="H32" s="102"/>
      <c r="I32" s="102"/>
      <c r="J32" s="102"/>
      <c r="K32" s="102"/>
    </row>
    <row r="33" spans="1:11">
      <c r="A33" s="100" t="s">
        <v>241</v>
      </c>
      <c r="B33" s="95" t="s">
        <v>74</v>
      </c>
      <c r="C33" s="102">
        <v>0</v>
      </c>
      <c r="D33" s="102"/>
      <c r="E33" s="102">
        <v>0</v>
      </c>
      <c r="F33" s="102"/>
      <c r="G33" s="102">
        <v>0</v>
      </c>
      <c r="H33" s="102"/>
      <c r="I33" s="102">
        <f>ROUND('Exhibit A-4  State - Federal'!E43,-2)</f>
        <v>0</v>
      </c>
      <c r="J33" s="102"/>
      <c r="K33" s="102">
        <f>SUM(I33)-SUM(G33)</f>
        <v>0</v>
      </c>
    </row>
    <row r="34" spans="1:11" ht="15.75">
      <c r="A34" s="99" t="s">
        <v>242</v>
      </c>
      <c r="C34" s="108"/>
      <c r="D34" s="102"/>
      <c r="E34" s="108"/>
      <c r="F34" s="102"/>
      <c r="G34" s="108"/>
      <c r="H34" s="102"/>
      <c r="I34" s="108"/>
      <c r="J34" s="102"/>
      <c r="K34" s="108"/>
    </row>
    <row r="35" spans="1:11" ht="15.75">
      <c r="A35" s="105" t="s">
        <v>267</v>
      </c>
      <c r="B35" s="95" t="s">
        <v>74</v>
      </c>
      <c r="C35" s="374">
        <f>ROUND(SUM(C32:C33),1)</f>
        <v>0</v>
      </c>
      <c r="D35" s="110"/>
      <c r="E35" s="374">
        <f>ROUND(SUM(E32:E33),1)</f>
        <v>0</v>
      </c>
      <c r="F35" s="110"/>
      <c r="G35" s="374">
        <f>ROUND(SUM(G32:G33),1)</f>
        <v>0</v>
      </c>
      <c r="H35" s="110"/>
      <c r="I35" s="374">
        <f>ROUND(SUM(I32:I33),1)</f>
        <v>0</v>
      </c>
      <c r="J35" s="110"/>
      <c r="K35" s="374">
        <f>ROUND(SUM(K32:K33),1)</f>
        <v>0</v>
      </c>
    </row>
    <row r="36" spans="1:11" ht="15.75">
      <c r="A36" s="105"/>
      <c r="C36" s="110"/>
      <c r="D36" s="110"/>
      <c r="E36" s="110"/>
      <c r="F36" s="110"/>
      <c r="G36" s="110"/>
      <c r="H36" s="110"/>
      <c r="I36" s="110"/>
      <c r="J36" s="110"/>
      <c r="K36" s="110"/>
    </row>
    <row r="37" spans="1:11" ht="15.75">
      <c r="A37" s="99" t="s">
        <v>244</v>
      </c>
      <c r="C37" s="102"/>
      <c r="D37" s="102"/>
      <c r="E37" s="102"/>
      <c r="F37" s="102"/>
      <c r="G37" s="102"/>
      <c r="H37" s="102"/>
      <c r="I37" s="102"/>
      <c r="J37" s="102"/>
      <c r="K37" s="102"/>
    </row>
    <row r="38" spans="1:11" ht="15.75">
      <c r="A38" s="99" t="s">
        <v>245</v>
      </c>
      <c r="C38" s="102"/>
      <c r="D38" s="102"/>
      <c r="E38" s="102"/>
      <c r="F38" s="102"/>
      <c r="G38" s="102"/>
      <c r="H38" s="102"/>
      <c r="I38" s="102"/>
      <c r="J38" s="102"/>
      <c r="K38" s="102"/>
    </row>
    <row r="39" spans="1:11" ht="15.75">
      <c r="A39" s="105" t="s">
        <v>268</v>
      </c>
      <c r="B39" s="109" t="s">
        <v>74</v>
      </c>
      <c r="C39" s="110">
        <f>ROUND(SUM(C30)+SUM(C35),1)</f>
        <v>356000</v>
      </c>
      <c r="D39" s="117"/>
      <c r="E39" s="110">
        <f>ROUND(SUM(E30)+SUM(E35),1)</f>
        <v>257000</v>
      </c>
      <c r="F39" s="117"/>
      <c r="G39" s="110">
        <f>ROUND(SUM(G30)+SUM(G35),1)</f>
        <v>460000</v>
      </c>
      <c r="H39" s="117"/>
      <c r="I39" s="110">
        <f>ROUND(SUM(I30)+SUM(I35),1)</f>
        <v>102000</v>
      </c>
      <c r="J39" s="117"/>
      <c r="K39" s="110">
        <f>ROUND(SUM(K30)+SUM(K35),1)</f>
        <v>-358000</v>
      </c>
    </row>
    <row r="40" spans="1:11">
      <c r="C40" s="102"/>
      <c r="D40" s="102"/>
      <c r="E40" s="102"/>
      <c r="F40" s="102"/>
      <c r="G40" s="102"/>
      <c r="H40" s="102"/>
      <c r="I40" s="102"/>
      <c r="J40" s="102"/>
      <c r="K40" s="102"/>
    </row>
    <row r="41" spans="1:11" ht="15.75">
      <c r="A41" s="105" t="s">
        <v>103</v>
      </c>
      <c r="B41" s="112" t="s">
        <v>74</v>
      </c>
      <c r="C41" s="110">
        <v>-378000</v>
      </c>
      <c r="D41" s="102"/>
      <c r="E41" s="110">
        <f>C41</f>
        <v>-378000</v>
      </c>
      <c r="F41" s="102"/>
      <c r="G41" s="110">
        <f>C41</f>
        <v>-378000</v>
      </c>
      <c r="H41" s="102"/>
      <c r="I41" s="110">
        <f>ROUND('Exhibit A-4  State - Federal'!E52,-2)</f>
        <v>-378700</v>
      </c>
      <c r="J41" s="102"/>
      <c r="K41" s="110">
        <f>SUM(I41)-SUM(G41)</f>
        <v>-700</v>
      </c>
    </row>
    <row r="42" spans="1:11" ht="16.5" thickBot="1">
      <c r="A42" s="105" t="s">
        <v>104</v>
      </c>
      <c r="B42" s="112" t="s">
        <v>74</v>
      </c>
      <c r="C42" s="128">
        <f>ROUND(SUM(C39:C41),1)</f>
        <v>-22000</v>
      </c>
      <c r="D42" s="117"/>
      <c r="E42" s="128">
        <f>ROUND(SUM(E39:E41),1)</f>
        <v>-121000</v>
      </c>
      <c r="F42" s="117"/>
      <c r="G42" s="128">
        <f>ROUND(SUM(G39:G41),1)</f>
        <v>82000</v>
      </c>
      <c r="H42" s="117"/>
      <c r="I42" s="128">
        <f>ROUND(SUM(I39:I41),1)</f>
        <v>-276700</v>
      </c>
      <c r="J42" s="117"/>
      <c r="K42" s="128">
        <f>ROUND(SUM(K39:K41),1)</f>
        <v>-358700</v>
      </c>
    </row>
    <row r="43" spans="1:11" ht="15.75" thickTop="1">
      <c r="A43" s="92"/>
      <c r="B43" s="112"/>
      <c r="C43" s="114"/>
    </row>
    <row r="44" spans="1:11">
      <c r="A44" s="325"/>
      <c r="B44" s="112"/>
      <c r="C44" s="112"/>
    </row>
    <row r="45" spans="1:11" ht="11.25" customHeight="1">
      <c r="A45" s="92"/>
      <c r="B45" s="112"/>
      <c r="C45" s="112"/>
    </row>
    <row r="46" spans="1:11" ht="15.75">
      <c r="A46" s="233"/>
    </row>
    <row r="47" spans="1:11" ht="15.75">
      <c r="A47" s="233"/>
    </row>
  </sheetData>
  <mergeCells count="2">
    <mergeCell ref="C11:K11"/>
    <mergeCell ref="C14:G14"/>
  </mergeCells>
  <printOptions horizontalCentered="1"/>
  <pageMargins left="0.25" right="0.25" top="0.75" bottom="0.25" header="0" footer="0.25"/>
  <pageSetup scale="79" orientation="landscape" r:id="rId1"/>
  <headerFooter scaleWithDoc="0">
    <oddFooter>&amp;R&amp;8 19</oddFooter>
  </headerFooter>
  <customProperties>
    <customPr name="SheetOptions" r:id="rId2"/>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P85"/>
  <sheetViews>
    <sheetView showGridLines="0" zoomScale="90" zoomScaleNormal="90" workbookViewId="0"/>
  </sheetViews>
  <sheetFormatPr defaultColWidth="8.77734375" defaultRowHeight="12.75"/>
  <cols>
    <col min="1" max="1" width="2.109375" style="346" customWidth="1"/>
    <col min="2" max="7" width="6.109375" style="346" customWidth="1"/>
    <col min="8" max="8" width="6.77734375" style="346" customWidth="1"/>
    <col min="9" max="9" width="6.109375" style="346" customWidth="1"/>
    <col min="10" max="10" width="4.5546875" style="346" customWidth="1"/>
    <col min="11" max="17" width="6.109375" style="346" customWidth="1"/>
    <col min="18" max="18" width="6.77734375" style="346" customWidth="1"/>
    <col min="19" max="20" width="2.109375" style="346" customWidth="1"/>
    <col min="21" max="21" width="6.109375" style="346" customWidth="1"/>
    <col min="22" max="26" width="8.77734375" style="346"/>
    <col min="27" max="27" width="6.77734375" style="346" customWidth="1"/>
    <col min="28" max="28" width="8.77734375" style="346"/>
    <col min="29" max="29" width="4.5546875" style="346" customWidth="1"/>
    <col min="30" max="36" width="8.77734375" style="346"/>
    <col min="37" max="37" width="6.77734375" style="346" customWidth="1"/>
    <col min="38" max="39" width="2.109375" style="346" customWidth="1"/>
    <col min="40" max="45" width="8.77734375" style="346"/>
    <col min="46" max="46" width="6.77734375" style="346" customWidth="1"/>
    <col min="47" max="47" width="8.77734375" style="346"/>
    <col min="48" max="48" width="4.5546875" style="346" customWidth="1"/>
    <col min="49" max="55" width="8.77734375" style="346"/>
    <col min="56" max="56" width="6.77734375" style="346" customWidth="1"/>
    <col min="57" max="58" width="2.109375" style="346" customWidth="1"/>
    <col min="59" max="64" width="8.77734375" style="346"/>
    <col min="65" max="65" width="6.77734375" style="346" customWidth="1"/>
    <col min="66" max="66" width="8.77734375" style="346"/>
    <col min="67" max="67" width="4.5546875" style="346" customWidth="1"/>
    <col min="68" max="73" width="8.77734375" style="346"/>
    <col min="74" max="74" width="12.44140625" style="346" bestFit="1" customWidth="1"/>
    <col min="75" max="75" width="6.77734375" style="346" customWidth="1"/>
    <col min="76" max="77" width="2.109375" style="346" customWidth="1"/>
    <col min="78" max="83" width="8.77734375" style="346"/>
    <col min="84" max="84" width="7.44140625" style="346" customWidth="1"/>
    <col min="85" max="85" width="7.77734375" style="346" customWidth="1"/>
    <col min="86" max="86" width="4.5546875" style="346" customWidth="1"/>
    <col min="87" max="91" width="8.77734375" style="346"/>
    <col min="92" max="92" width="6.109375" style="346" customWidth="1"/>
    <col min="93" max="93" width="13.109375" style="346" customWidth="1"/>
    <col min="94" max="94" width="6.77734375" style="346" customWidth="1"/>
    <col min="95" max="16384" width="8.77734375" style="346"/>
  </cols>
  <sheetData>
    <row r="1" spans="1:94" ht="15">
      <c r="A1" s="344" t="s">
        <v>1292</v>
      </c>
      <c r="B1" s="345"/>
      <c r="C1" s="345"/>
      <c r="D1" s="345"/>
      <c r="E1" s="345"/>
      <c r="F1" s="345"/>
      <c r="G1" s="345"/>
      <c r="H1" s="345"/>
      <c r="I1" s="345"/>
      <c r="J1" s="345"/>
      <c r="K1" s="345"/>
      <c r="L1" s="345"/>
      <c r="M1" s="345"/>
      <c r="N1" s="345"/>
      <c r="O1" s="345"/>
      <c r="P1" s="345"/>
      <c r="Q1" s="345"/>
      <c r="R1" s="345"/>
      <c r="S1" s="345"/>
    </row>
    <row r="2" spans="1:94" s="348" customFormat="1">
      <c r="A2" s="347"/>
      <c r="B2" s="347"/>
      <c r="C2" s="347"/>
      <c r="D2" s="347"/>
      <c r="E2" s="347"/>
      <c r="F2" s="347"/>
      <c r="G2" s="347"/>
      <c r="H2" s="347"/>
      <c r="I2" s="347"/>
      <c r="J2" s="347"/>
      <c r="K2" s="347"/>
      <c r="L2" s="347"/>
      <c r="M2" s="347"/>
      <c r="N2" s="347"/>
      <c r="O2" s="347"/>
      <c r="P2" s="347"/>
      <c r="Q2" s="347"/>
      <c r="T2" s="346"/>
      <c r="U2" s="346"/>
      <c r="V2" s="346"/>
      <c r="W2" s="346"/>
      <c r="X2" s="346"/>
      <c r="Y2" s="346"/>
      <c r="Z2" s="346"/>
      <c r="AA2" s="346"/>
      <c r="AB2" s="346"/>
      <c r="AC2" s="346"/>
      <c r="AD2" s="346"/>
      <c r="AE2" s="346"/>
      <c r="AF2" s="346"/>
      <c r="AG2" s="346"/>
      <c r="AH2" s="346"/>
      <c r="AI2" s="346"/>
      <c r="AJ2" s="346"/>
      <c r="AK2" s="346"/>
      <c r="AL2" s="346"/>
      <c r="BG2" s="346"/>
      <c r="BH2" s="346"/>
      <c r="BI2" s="346"/>
      <c r="BJ2" s="346"/>
      <c r="BK2" s="346"/>
      <c r="BL2" s="346"/>
      <c r="BM2" s="346"/>
      <c r="BN2" s="346"/>
      <c r="BO2" s="346"/>
      <c r="BP2" s="346"/>
      <c r="BQ2" s="346"/>
      <c r="BR2" s="346"/>
      <c r="BS2" s="346"/>
      <c r="BT2" s="346"/>
      <c r="BU2" s="346"/>
      <c r="BV2" s="346"/>
      <c r="BW2" s="346"/>
      <c r="BY2" s="346"/>
      <c r="BZ2" s="346"/>
      <c r="CA2" s="346"/>
      <c r="CB2" s="346"/>
      <c r="CC2" s="346"/>
      <c r="CD2" s="346"/>
      <c r="CE2" s="346"/>
      <c r="CF2" s="346"/>
      <c r="CG2" s="346"/>
      <c r="CH2" s="346"/>
      <c r="CI2" s="346"/>
      <c r="CJ2" s="346"/>
      <c r="CK2" s="346"/>
      <c r="CL2" s="346"/>
      <c r="CM2" s="346"/>
      <c r="CN2" s="346"/>
      <c r="CO2" s="346"/>
      <c r="CP2" s="346"/>
    </row>
    <row r="3" spans="1:94" s="348" customFormat="1">
      <c r="K3" s="348" t="s">
        <v>269</v>
      </c>
      <c r="T3" s="346"/>
      <c r="U3" s="346"/>
      <c r="V3" s="346"/>
      <c r="W3" s="346"/>
      <c r="X3" s="346"/>
      <c r="Y3" s="346"/>
      <c r="Z3" s="346"/>
      <c r="AA3" s="346"/>
      <c r="AB3" s="346"/>
      <c r="AC3" s="346"/>
      <c r="AD3" s="346"/>
      <c r="AE3" s="346"/>
      <c r="AF3" s="346"/>
      <c r="AG3" s="346"/>
      <c r="AH3" s="346"/>
      <c r="AI3" s="346"/>
      <c r="AJ3" s="346"/>
      <c r="AK3" s="346"/>
      <c r="AQ3" s="348" t="s">
        <v>74</v>
      </c>
      <c r="BG3" s="346"/>
      <c r="BH3" s="346"/>
      <c r="BI3" s="346"/>
      <c r="BJ3" s="346"/>
      <c r="BK3" s="346"/>
      <c r="BL3" s="346"/>
      <c r="BM3" s="346"/>
      <c r="BN3" s="346"/>
      <c r="BO3" s="346"/>
      <c r="BP3" s="346"/>
      <c r="BQ3" s="346"/>
      <c r="BR3" s="346"/>
      <c r="BS3" s="346"/>
      <c r="BT3" s="346"/>
      <c r="BU3" s="346"/>
      <c r="BV3" s="346"/>
      <c r="BW3" s="346"/>
      <c r="BY3" s="346"/>
      <c r="BZ3" s="346"/>
      <c r="CA3" s="346" t="s">
        <v>74</v>
      </c>
      <c r="CB3" s="346"/>
      <c r="CC3" s="346"/>
      <c r="CD3" s="346"/>
      <c r="CE3" s="346"/>
      <c r="CF3" s="346"/>
      <c r="CG3" s="346"/>
      <c r="CH3" s="346"/>
      <c r="CI3" s="346"/>
      <c r="CJ3" s="346"/>
      <c r="CK3" s="346"/>
      <c r="CL3" s="346"/>
      <c r="CM3" s="346"/>
      <c r="CN3" s="346"/>
      <c r="CO3" s="346"/>
      <c r="CP3" s="346"/>
    </row>
    <row r="4" spans="1:94" s="348" customFormat="1">
      <c r="B4" s="349" t="s">
        <v>270</v>
      </c>
      <c r="T4" s="346"/>
      <c r="U4" s="349" t="s">
        <v>271</v>
      </c>
      <c r="AD4" s="349" t="s">
        <v>272</v>
      </c>
      <c r="AS4" s="410"/>
      <c r="AT4" s="410"/>
      <c r="AU4" s="410"/>
      <c r="BH4" s="346"/>
      <c r="BI4" s="346"/>
      <c r="BJ4" s="346"/>
      <c r="BK4" s="346"/>
      <c r="BL4" s="346"/>
      <c r="BM4" s="346"/>
      <c r="BN4" s="346"/>
      <c r="BO4" s="346"/>
      <c r="BP4" s="346"/>
      <c r="BQ4" s="346"/>
      <c r="BR4" s="346"/>
      <c r="BS4" s="346"/>
      <c r="BT4" s="346"/>
      <c r="BU4" s="346"/>
      <c r="BV4" s="346"/>
      <c r="BW4" s="346"/>
      <c r="BY4" s="346"/>
      <c r="CH4" s="346"/>
    </row>
    <row r="5" spans="1:94" s="348" customFormat="1" ht="15.6" customHeight="1">
      <c r="T5" s="346"/>
      <c r="AN5" s="769" t="s">
        <v>1308</v>
      </c>
      <c r="AO5" s="770"/>
      <c r="AP5" s="770"/>
      <c r="AQ5" s="770"/>
      <c r="AR5" s="771"/>
      <c r="AS5" s="774">
        <v>1.3</v>
      </c>
      <c r="AT5" s="775"/>
      <c r="AU5" s="776"/>
      <c r="AW5" s="798" t="s">
        <v>359</v>
      </c>
      <c r="AX5" s="799"/>
      <c r="AY5" s="799"/>
      <c r="AZ5" s="799"/>
      <c r="BA5" s="800"/>
      <c r="BB5" s="783">
        <v>4.5999999999999996</v>
      </c>
      <c r="BC5" s="784"/>
      <c r="BD5" s="785"/>
      <c r="BH5" s="346"/>
      <c r="BI5" s="346"/>
      <c r="BJ5" s="346"/>
      <c r="BK5" s="346"/>
      <c r="BL5" s="346"/>
      <c r="BM5" s="346"/>
      <c r="BN5" s="346"/>
      <c r="BO5" s="346"/>
      <c r="BP5" s="824" t="s">
        <v>275</v>
      </c>
      <c r="BQ5" s="825"/>
      <c r="BR5" s="825"/>
      <c r="BS5" s="826"/>
      <c r="BT5" s="833" t="s">
        <v>1290</v>
      </c>
      <c r="BU5" s="834"/>
      <c r="BV5" s="814" t="s">
        <v>1335</v>
      </c>
      <c r="BW5" s="815"/>
      <c r="BY5" s="346"/>
      <c r="CI5" s="349" t="s">
        <v>1320</v>
      </c>
    </row>
    <row r="6" spans="1:94" s="348" customFormat="1" ht="15" customHeight="1">
      <c r="T6" s="346"/>
      <c r="AN6" s="802" t="s">
        <v>1269</v>
      </c>
      <c r="AO6" s="803"/>
      <c r="AP6" s="803"/>
      <c r="AQ6" s="803"/>
      <c r="AR6" s="804"/>
      <c r="AS6" s="851">
        <v>4</v>
      </c>
      <c r="AT6" s="852"/>
      <c r="AU6" s="853"/>
      <c r="AW6" s="798" t="s">
        <v>273</v>
      </c>
      <c r="AX6" s="799"/>
      <c r="AY6" s="799"/>
      <c r="AZ6" s="799"/>
      <c r="BA6" s="800"/>
      <c r="BB6" s="783">
        <v>28</v>
      </c>
      <c r="BC6" s="784"/>
      <c r="BD6" s="785"/>
      <c r="BG6" s="346"/>
      <c r="BH6" s="346"/>
      <c r="BI6" s="346"/>
      <c r="BJ6" s="346"/>
      <c r="BK6" s="346"/>
      <c r="BL6" s="346"/>
      <c r="BM6" s="346"/>
      <c r="BN6" s="346"/>
      <c r="BO6" s="346"/>
      <c r="BP6" s="827"/>
      <c r="BQ6" s="828"/>
      <c r="BR6" s="828"/>
      <c r="BS6" s="829"/>
      <c r="BT6" s="835"/>
      <c r="BU6" s="836"/>
      <c r="BV6" s="816"/>
      <c r="BW6" s="817"/>
      <c r="BX6" s="410"/>
      <c r="BY6" s="346"/>
      <c r="CI6" s="351"/>
    </row>
    <row r="7" spans="1:94" s="348" customFormat="1">
      <c r="T7" s="346"/>
      <c r="AN7" s="769" t="s">
        <v>1276</v>
      </c>
      <c r="AO7" s="770"/>
      <c r="AP7" s="770"/>
      <c r="AQ7" s="770"/>
      <c r="AR7" s="771"/>
      <c r="AS7" s="774">
        <v>2.6</v>
      </c>
      <c r="AT7" s="775"/>
      <c r="AU7" s="776"/>
      <c r="AW7" s="798" t="s">
        <v>1331</v>
      </c>
      <c r="AX7" s="799"/>
      <c r="AY7" s="799"/>
      <c r="AZ7" s="799"/>
      <c r="BA7" s="800"/>
      <c r="BB7" s="783">
        <v>2.8</v>
      </c>
      <c r="BC7" s="784"/>
      <c r="BD7" s="785"/>
      <c r="BG7" s="772" t="s">
        <v>323</v>
      </c>
      <c r="BH7" s="772"/>
      <c r="BI7" s="772"/>
      <c r="BJ7" s="772"/>
      <c r="BK7" s="772"/>
      <c r="BL7" s="854">
        <v>565</v>
      </c>
      <c r="BM7" s="854"/>
      <c r="BN7" s="854"/>
      <c r="BO7" s="346"/>
      <c r="BP7" s="830"/>
      <c r="BQ7" s="831"/>
      <c r="BR7" s="831"/>
      <c r="BS7" s="832"/>
      <c r="BT7" s="837"/>
      <c r="BU7" s="838"/>
      <c r="BV7" s="818"/>
      <c r="BW7" s="819"/>
      <c r="BX7" s="410"/>
      <c r="BY7" s="346"/>
    </row>
    <row r="8" spans="1:94" s="348" customFormat="1">
      <c r="AC8" s="346"/>
      <c r="AD8" s="346"/>
      <c r="AE8" s="346"/>
      <c r="AF8" s="346"/>
      <c r="AG8" s="346"/>
      <c r="AH8" s="346"/>
      <c r="AI8" s="346"/>
      <c r="AJ8" s="346"/>
      <c r="AK8" s="346"/>
      <c r="AN8" s="777" t="s">
        <v>1218</v>
      </c>
      <c r="AO8" s="778"/>
      <c r="AP8" s="778"/>
      <c r="AQ8" s="778"/>
      <c r="AR8" s="779"/>
      <c r="AS8" s="774">
        <v>8.5</v>
      </c>
      <c r="AT8" s="775"/>
      <c r="AU8" s="776"/>
      <c r="AW8" s="798" t="s">
        <v>1266</v>
      </c>
      <c r="AX8" s="799"/>
      <c r="AY8" s="799"/>
      <c r="AZ8" s="799"/>
      <c r="BA8" s="800"/>
      <c r="BB8" s="783">
        <v>1.7</v>
      </c>
      <c r="BC8" s="784"/>
      <c r="BD8" s="785"/>
      <c r="BG8" s="772" t="s">
        <v>1261</v>
      </c>
      <c r="BH8" s="772"/>
      <c r="BI8" s="772"/>
      <c r="BJ8" s="772"/>
      <c r="BK8" s="772"/>
      <c r="BL8" s="773">
        <v>20.5</v>
      </c>
      <c r="BM8" s="773"/>
      <c r="BN8" s="773"/>
      <c r="BO8" s="346"/>
      <c r="BP8" s="769" t="s">
        <v>277</v>
      </c>
      <c r="BQ8" s="770"/>
      <c r="BR8" s="770"/>
      <c r="BS8" s="771"/>
      <c r="BT8" s="822">
        <v>257.39999999999998</v>
      </c>
      <c r="BU8" s="823"/>
      <c r="BV8" s="839">
        <v>1.44E-2</v>
      </c>
      <c r="BW8" s="840"/>
      <c r="BX8" s="410"/>
      <c r="BY8" s="346"/>
    </row>
    <row r="9" spans="1:94" s="348" customFormat="1" ht="13.35" customHeight="1">
      <c r="AN9" s="777" t="s">
        <v>1267</v>
      </c>
      <c r="AO9" s="778"/>
      <c r="AP9" s="778"/>
      <c r="AQ9" s="778"/>
      <c r="AR9" s="779"/>
      <c r="AS9" s="774">
        <v>3612.4</v>
      </c>
      <c r="AT9" s="775"/>
      <c r="AU9" s="776"/>
      <c r="AW9" s="798" t="s">
        <v>1274</v>
      </c>
      <c r="AX9" s="799"/>
      <c r="AY9" s="799"/>
      <c r="AZ9" s="799"/>
      <c r="BA9" s="800"/>
      <c r="BB9" s="783">
        <v>3</v>
      </c>
      <c r="BC9" s="784"/>
      <c r="BD9" s="785"/>
      <c r="BG9" s="769" t="s">
        <v>1286</v>
      </c>
      <c r="BH9" s="770"/>
      <c r="BI9" s="770"/>
      <c r="BJ9" s="770"/>
      <c r="BK9" s="771"/>
      <c r="BL9" s="774">
        <v>25.4</v>
      </c>
      <c r="BM9" s="775"/>
      <c r="BN9" s="776"/>
      <c r="BO9" s="346"/>
      <c r="BP9" s="769" t="s">
        <v>279</v>
      </c>
      <c r="BQ9" s="770"/>
      <c r="BR9" s="770"/>
      <c r="BS9" s="771"/>
      <c r="BT9" s="774">
        <v>2867.8</v>
      </c>
      <c r="BU9" s="776"/>
      <c r="BV9" s="839">
        <v>0.1603</v>
      </c>
      <c r="BW9" s="840"/>
      <c r="BX9" s="410"/>
      <c r="BY9" s="346"/>
    </row>
    <row r="10" spans="1:94" s="348" customFormat="1" ht="12" customHeight="1">
      <c r="AC10" s="351"/>
      <c r="AL10" s="412"/>
      <c r="AN10" s="777" t="s">
        <v>1309</v>
      </c>
      <c r="AO10" s="778"/>
      <c r="AP10" s="778"/>
      <c r="AQ10" s="778"/>
      <c r="AR10" s="779"/>
      <c r="AS10" s="774">
        <v>5.5</v>
      </c>
      <c r="AT10" s="775"/>
      <c r="AU10" s="776"/>
      <c r="AW10" s="798" t="s">
        <v>1220</v>
      </c>
      <c r="AX10" s="799"/>
      <c r="AY10" s="799"/>
      <c r="AZ10" s="799"/>
      <c r="BA10" s="800"/>
      <c r="BB10" s="783">
        <v>4.9000000000000004</v>
      </c>
      <c r="BC10" s="784"/>
      <c r="BD10" s="785"/>
      <c r="BG10" s="801" t="s">
        <v>191</v>
      </c>
      <c r="BH10" s="801"/>
      <c r="BI10" s="801"/>
      <c r="BJ10" s="801"/>
      <c r="BK10" s="801"/>
      <c r="BL10" s="855">
        <f>SUM(BL7:BN9)</f>
        <v>610.9</v>
      </c>
      <c r="BM10" s="855"/>
      <c r="BN10" s="855"/>
      <c r="BO10" s="346"/>
      <c r="BP10" s="769" t="s">
        <v>280</v>
      </c>
      <c r="BQ10" s="770"/>
      <c r="BR10" s="770"/>
      <c r="BS10" s="771"/>
      <c r="BT10" s="774">
        <v>1732.6</v>
      </c>
      <c r="BU10" s="776"/>
      <c r="BV10" s="839">
        <v>9.6799999999999997E-2</v>
      </c>
      <c r="BW10" s="840"/>
      <c r="BX10" s="412"/>
    </row>
    <row r="11" spans="1:94" s="348" customFormat="1" ht="13.5" customHeight="1">
      <c r="AL11" s="410"/>
      <c r="AN11" s="777" t="s">
        <v>359</v>
      </c>
      <c r="AO11" s="778"/>
      <c r="AP11" s="778"/>
      <c r="AQ11" s="778"/>
      <c r="AR11" s="779"/>
      <c r="AS11" s="774">
        <v>128</v>
      </c>
      <c r="AT11" s="775"/>
      <c r="AU11" s="776"/>
      <c r="AW11" s="798" t="s">
        <v>276</v>
      </c>
      <c r="AX11" s="799"/>
      <c r="AY11" s="799"/>
      <c r="AZ11" s="799"/>
      <c r="BA11" s="800"/>
      <c r="BB11" s="783">
        <v>3.1</v>
      </c>
      <c r="BC11" s="784"/>
      <c r="BD11" s="785"/>
      <c r="BP11" s="769" t="s">
        <v>281</v>
      </c>
      <c r="BQ11" s="770"/>
      <c r="BR11" s="770"/>
      <c r="BS11" s="771"/>
      <c r="BT11" s="774">
        <v>6395.4</v>
      </c>
      <c r="BU11" s="776"/>
      <c r="BV11" s="839">
        <v>0.3574</v>
      </c>
      <c r="BW11" s="840"/>
      <c r="BX11" s="412"/>
    </row>
    <row r="12" spans="1:94" s="348" customFormat="1" ht="12" customHeight="1">
      <c r="AL12" s="410"/>
      <c r="AN12" s="769" t="s">
        <v>1262</v>
      </c>
      <c r="AO12" s="770"/>
      <c r="AP12" s="770"/>
      <c r="AQ12" s="770"/>
      <c r="AR12" s="771"/>
      <c r="AS12" s="774">
        <v>11.4</v>
      </c>
      <c r="AT12" s="775"/>
      <c r="AU12" s="776"/>
      <c r="AW12" s="798" t="s">
        <v>1265</v>
      </c>
      <c r="AX12" s="799"/>
      <c r="AY12" s="799"/>
      <c r="AZ12" s="799"/>
      <c r="BA12" s="800"/>
      <c r="BB12" s="783">
        <v>4.0999999999999996</v>
      </c>
      <c r="BC12" s="784"/>
      <c r="BD12" s="785"/>
      <c r="BP12" s="769" t="s">
        <v>1277</v>
      </c>
      <c r="BQ12" s="770"/>
      <c r="BR12" s="770"/>
      <c r="BS12" s="771"/>
      <c r="BT12" s="774">
        <v>1027.0999999999999</v>
      </c>
      <c r="BU12" s="776"/>
      <c r="BV12" s="839">
        <v>5.74E-2</v>
      </c>
      <c r="BW12" s="840"/>
      <c r="BX12" s="410"/>
    </row>
    <row r="13" spans="1:94" s="348" customFormat="1" ht="12">
      <c r="K13" s="350" t="s">
        <v>283</v>
      </c>
      <c r="AL13" s="410"/>
      <c r="AN13" s="769" t="s">
        <v>282</v>
      </c>
      <c r="AO13" s="770"/>
      <c r="AP13" s="770"/>
      <c r="AQ13" s="770"/>
      <c r="AR13" s="771"/>
      <c r="AS13" s="774">
        <v>1944</v>
      </c>
      <c r="AT13" s="775"/>
      <c r="AU13" s="776"/>
      <c r="AW13" s="798" t="s">
        <v>1221</v>
      </c>
      <c r="AX13" s="799"/>
      <c r="AY13" s="799"/>
      <c r="AZ13" s="799"/>
      <c r="BA13" s="800"/>
      <c r="BB13" s="783">
        <v>4.0999999999999996</v>
      </c>
      <c r="BC13" s="784"/>
      <c r="BD13" s="785"/>
      <c r="BP13" s="769" t="s">
        <v>285</v>
      </c>
      <c r="BQ13" s="770"/>
      <c r="BR13" s="770"/>
      <c r="BS13" s="771"/>
      <c r="BT13" s="807">
        <v>0</v>
      </c>
      <c r="BU13" s="776"/>
      <c r="BV13" s="839">
        <v>0</v>
      </c>
      <c r="BW13" s="840"/>
      <c r="BX13" s="354"/>
    </row>
    <row r="14" spans="1:94" s="348" customFormat="1" ht="12">
      <c r="AL14" s="410"/>
      <c r="AN14" s="769" t="s">
        <v>1287</v>
      </c>
      <c r="AO14" s="770"/>
      <c r="AP14" s="770"/>
      <c r="AQ14" s="770"/>
      <c r="AR14" s="771"/>
      <c r="AS14" s="774">
        <v>70</v>
      </c>
      <c r="AT14" s="775"/>
      <c r="AU14" s="776"/>
      <c r="AW14" s="798" t="s">
        <v>278</v>
      </c>
      <c r="AX14" s="799"/>
      <c r="AY14" s="799"/>
      <c r="AZ14" s="799"/>
      <c r="BA14" s="800"/>
      <c r="BB14" s="783">
        <v>27.5</v>
      </c>
      <c r="BC14" s="784"/>
      <c r="BD14" s="785"/>
      <c r="BP14" s="769" t="s">
        <v>287</v>
      </c>
      <c r="BQ14" s="770"/>
      <c r="BR14" s="770"/>
      <c r="BS14" s="771"/>
      <c r="BT14" s="774">
        <v>3612.4</v>
      </c>
      <c r="BU14" s="776"/>
      <c r="BV14" s="839">
        <v>0.2019</v>
      </c>
      <c r="BW14" s="840"/>
      <c r="BX14" s="354"/>
    </row>
    <row r="15" spans="1:94" s="348" customFormat="1" ht="12">
      <c r="AL15" s="410"/>
      <c r="AN15" s="772" t="s">
        <v>284</v>
      </c>
      <c r="AO15" s="772"/>
      <c r="AP15" s="772"/>
      <c r="AQ15" s="772"/>
      <c r="AR15" s="772"/>
      <c r="AS15" s="773">
        <v>1.5</v>
      </c>
      <c r="AT15" s="773"/>
      <c r="AU15" s="773"/>
      <c r="AW15" s="798" t="s">
        <v>1332</v>
      </c>
      <c r="AX15" s="799"/>
      <c r="AY15" s="799"/>
      <c r="AZ15" s="799"/>
      <c r="BA15" s="800"/>
      <c r="BB15" s="783">
        <v>5.2</v>
      </c>
      <c r="BC15" s="784"/>
      <c r="BD15" s="785"/>
      <c r="BP15" s="769" t="s">
        <v>288</v>
      </c>
      <c r="BQ15" s="770"/>
      <c r="BR15" s="770"/>
      <c r="BS15" s="771"/>
      <c r="BT15" s="841">
        <v>2001.2</v>
      </c>
      <c r="BU15" s="842"/>
      <c r="BV15" s="839">
        <v>0.1118</v>
      </c>
      <c r="BW15" s="840"/>
      <c r="BX15" s="354"/>
      <c r="CP15" s="348" t="s">
        <v>74</v>
      </c>
    </row>
    <row r="16" spans="1:94" s="348" customFormat="1">
      <c r="B16" s="349" t="s">
        <v>289</v>
      </c>
      <c r="AD16" s="769" t="s">
        <v>290</v>
      </c>
      <c r="AE16" s="770"/>
      <c r="AF16" s="770"/>
      <c r="AG16" s="770"/>
      <c r="AH16" s="771"/>
      <c r="AI16" s="822">
        <v>35.799999999999997</v>
      </c>
      <c r="AJ16" s="856"/>
      <c r="AK16" s="823"/>
      <c r="AL16" s="410"/>
      <c r="AN16" s="772" t="s">
        <v>1310</v>
      </c>
      <c r="AO16" s="772"/>
      <c r="AP16" s="772"/>
      <c r="AQ16" s="772"/>
      <c r="AR16" s="772"/>
      <c r="AS16" s="773">
        <v>6500</v>
      </c>
      <c r="AT16" s="773"/>
      <c r="AU16" s="773"/>
      <c r="AW16" s="798" t="s">
        <v>1222</v>
      </c>
      <c r="AX16" s="799"/>
      <c r="AY16" s="799"/>
      <c r="AZ16" s="799"/>
      <c r="BA16" s="800"/>
      <c r="BB16" s="783">
        <v>12.6</v>
      </c>
      <c r="BC16" s="784"/>
      <c r="BD16" s="785"/>
      <c r="BP16" s="780" t="s">
        <v>191</v>
      </c>
      <c r="BQ16" s="781"/>
      <c r="BR16" s="781"/>
      <c r="BS16" s="782"/>
      <c r="BT16" s="786">
        <f>SUM(BT8:BU15)</f>
        <v>17893.900000000001</v>
      </c>
      <c r="BU16" s="788"/>
      <c r="BV16" s="820">
        <f>SUM(BV8:BW15)</f>
        <v>1</v>
      </c>
      <c r="BW16" s="821"/>
      <c r="BX16" s="355"/>
    </row>
    <row r="17" spans="2:85" s="348" customFormat="1" ht="12">
      <c r="AD17" s="769" t="s">
        <v>292</v>
      </c>
      <c r="AE17" s="770"/>
      <c r="AF17" s="770"/>
      <c r="AG17" s="770"/>
      <c r="AH17" s="771"/>
      <c r="AI17" s="774">
        <v>14.1</v>
      </c>
      <c r="AJ17" s="775"/>
      <c r="AK17" s="776"/>
      <c r="AL17" s="410"/>
      <c r="AN17" s="772" t="s">
        <v>1311</v>
      </c>
      <c r="AO17" s="772"/>
      <c r="AP17" s="772"/>
      <c r="AQ17" s="772"/>
      <c r="AR17" s="772"/>
      <c r="AS17" s="773">
        <v>76.5</v>
      </c>
      <c r="AT17" s="773"/>
      <c r="AU17" s="773"/>
      <c r="AW17" s="798" t="s">
        <v>1286</v>
      </c>
      <c r="AX17" s="799"/>
      <c r="AY17" s="799"/>
      <c r="AZ17" s="799"/>
      <c r="BA17" s="799"/>
      <c r="BB17" s="783">
        <v>2625.3</v>
      </c>
      <c r="BC17" s="784"/>
      <c r="BD17" s="785"/>
      <c r="BU17" s="375"/>
      <c r="BV17" s="375"/>
      <c r="BW17" s="375"/>
      <c r="BX17" s="355"/>
    </row>
    <row r="18" spans="2:85" s="348" customFormat="1" ht="12">
      <c r="B18" s="348" t="s">
        <v>291</v>
      </c>
      <c r="AD18" s="769" t="s">
        <v>295</v>
      </c>
      <c r="AE18" s="770"/>
      <c r="AF18" s="770"/>
      <c r="AG18" s="770"/>
      <c r="AH18" s="771"/>
      <c r="AI18" s="774">
        <v>33</v>
      </c>
      <c r="AJ18" s="775"/>
      <c r="AK18" s="776"/>
      <c r="AL18" s="410"/>
      <c r="AN18" s="772" t="s">
        <v>1286</v>
      </c>
      <c r="AO18" s="772"/>
      <c r="AP18" s="772"/>
      <c r="AQ18" s="772"/>
      <c r="AR18" s="772"/>
      <c r="AS18" s="773">
        <v>476.3</v>
      </c>
      <c r="AT18" s="773"/>
      <c r="AU18" s="773"/>
      <c r="AW18" s="780" t="s">
        <v>191</v>
      </c>
      <c r="AX18" s="781"/>
      <c r="AY18" s="781"/>
      <c r="AZ18" s="781"/>
      <c r="BA18" s="782"/>
      <c r="BB18" s="786">
        <f>SUM(AS35:AU50)+SUM(BB5:BD17)</f>
        <v>3858.3999999999996</v>
      </c>
      <c r="BC18" s="787"/>
      <c r="BD18" s="788"/>
      <c r="BU18" s="375"/>
      <c r="BV18" s="375"/>
      <c r="BW18" s="375"/>
      <c r="BX18" s="355"/>
      <c r="CE18" s="859" t="s">
        <v>293</v>
      </c>
      <c r="CF18" s="859"/>
      <c r="CG18" s="859"/>
    </row>
    <row r="19" spans="2:85" s="348" customFormat="1" ht="11.85" customHeight="1">
      <c r="K19" s="350" t="s">
        <v>294</v>
      </c>
      <c r="AD19" s="769" t="s">
        <v>298</v>
      </c>
      <c r="AE19" s="770"/>
      <c r="AF19" s="770"/>
      <c r="AG19" s="770"/>
      <c r="AH19" s="771"/>
      <c r="AI19" s="774">
        <v>11.5</v>
      </c>
      <c r="AJ19" s="775"/>
      <c r="AK19" s="776"/>
      <c r="AL19" s="410"/>
      <c r="AN19" s="801" t="s">
        <v>191</v>
      </c>
      <c r="AO19" s="801"/>
      <c r="AP19" s="801"/>
      <c r="AQ19" s="801"/>
      <c r="AR19" s="801"/>
      <c r="AS19" s="786">
        <f>SUM(AI16:AK50)+SUM(AS5:AU18)</f>
        <v>15650</v>
      </c>
      <c r="AT19" s="787"/>
      <c r="AU19" s="788"/>
      <c r="AW19" s="351"/>
      <c r="AX19" s="351"/>
      <c r="AY19" s="351"/>
      <c r="AZ19" s="351"/>
      <c r="BA19" s="351"/>
      <c r="BB19" s="353"/>
      <c r="BC19" s="353"/>
      <c r="BD19" s="353"/>
      <c r="BG19" s="350" t="s">
        <v>274</v>
      </c>
      <c r="BP19" s="805" t="s">
        <v>296</v>
      </c>
      <c r="BQ19" s="805"/>
      <c r="BR19" s="805"/>
      <c r="BS19" s="805"/>
      <c r="BT19" s="805"/>
      <c r="BU19" s="857" t="s">
        <v>1290</v>
      </c>
      <c r="BV19" s="857"/>
      <c r="BW19" s="857"/>
      <c r="BX19" s="355"/>
      <c r="CF19" s="347" t="s">
        <v>1290</v>
      </c>
      <c r="CG19" s="347" t="s">
        <v>1259</v>
      </c>
    </row>
    <row r="20" spans="2:85" s="348" customFormat="1" ht="12">
      <c r="B20" s="350" t="s">
        <v>297</v>
      </c>
      <c r="AD20" s="769" t="s">
        <v>300</v>
      </c>
      <c r="AE20" s="770"/>
      <c r="AF20" s="770"/>
      <c r="AG20" s="770"/>
      <c r="AH20" s="771"/>
      <c r="AI20" s="774">
        <v>4.8</v>
      </c>
      <c r="AJ20" s="775"/>
      <c r="AK20" s="776"/>
      <c r="AL20" s="410"/>
      <c r="AN20" s="793" t="s">
        <v>74</v>
      </c>
      <c r="AO20" s="793"/>
      <c r="AP20" s="793"/>
      <c r="AQ20" s="793"/>
      <c r="AR20" s="793"/>
      <c r="AS20" s="794" t="s">
        <v>74</v>
      </c>
      <c r="AT20" s="794"/>
      <c r="AU20" s="794"/>
      <c r="AW20" s="351"/>
      <c r="AX20" s="351"/>
      <c r="AY20" s="351"/>
      <c r="AZ20" s="351"/>
      <c r="BA20" s="351"/>
      <c r="BB20" s="353"/>
      <c r="BC20" s="353"/>
      <c r="BD20" s="353"/>
      <c r="BP20" s="806"/>
      <c r="BQ20" s="806"/>
      <c r="BR20" s="806"/>
      <c r="BS20" s="806"/>
      <c r="BT20" s="806"/>
      <c r="BU20" s="858"/>
      <c r="BV20" s="858"/>
      <c r="BW20" s="858"/>
      <c r="BX20" s="355"/>
      <c r="BZ20" s="769" t="s">
        <v>299</v>
      </c>
      <c r="CA20" s="770"/>
      <c r="CB20" s="770"/>
      <c r="CC20" s="770"/>
      <c r="CD20" s="770"/>
      <c r="CE20" s="771"/>
      <c r="CF20" s="356">
        <v>698.5</v>
      </c>
      <c r="CG20" s="356">
        <v>568.29999999999995</v>
      </c>
    </row>
    <row r="21" spans="2:85" s="348" customFormat="1" ht="12">
      <c r="AD21" s="769" t="s">
        <v>304</v>
      </c>
      <c r="AE21" s="770"/>
      <c r="AF21" s="770"/>
      <c r="AG21" s="770"/>
      <c r="AH21" s="771"/>
      <c r="AI21" s="774">
        <v>1.8</v>
      </c>
      <c r="AJ21" s="775"/>
      <c r="AK21" s="776"/>
      <c r="AL21" s="410"/>
      <c r="AN21" s="793" t="s">
        <v>74</v>
      </c>
      <c r="AO21" s="793"/>
      <c r="AP21" s="793"/>
      <c r="AQ21" s="793"/>
      <c r="AR21" s="793"/>
      <c r="AS21" s="794" t="s">
        <v>74</v>
      </c>
      <c r="AT21" s="794"/>
      <c r="AU21" s="794"/>
      <c r="AW21" s="351"/>
      <c r="AX21" s="351"/>
      <c r="AY21" s="351"/>
      <c r="AZ21" s="351"/>
      <c r="BA21" s="351"/>
      <c r="BB21" s="353"/>
      <c r="BC21" s="353"/>
      <c r="BD21" s="353"/>
      <c r="BO21" s="357"/>
      <c r="BP21" s="808" t="s">
        <v>302</v>
      </c>
      <c r="BQ21" s="809"/>
      <c r="BR21" s="809"/>
      <c r="BS21" s="809"/>
      <c r="BT21" s="810"/>
      <c r="BU21" s="811">
        <v>72.7</v>
      </c>
      <c r="BV21" s="812"/>
      <c r="BW21" s="813"/>
      <c r="BX21" s="355"/>
      <c r="BZ21" s="769" t="s">
        <v>303</v>
      </c>
      <c r="CA21" s="770"/>
      <c r="CB21" s="770"/>
      <c r="CC21" s="770"/>
      <c r="CD21" s="770"/>
      <c r="CE21" s="771"/>
      <c r="CF21" s="358">
        <v>1660.1</v>
      </c>
      <c r="CG21" s="358">
        <v>1751.4</v>
      </c>
    </row>
    <row r="22" spans="2:85" s="348" customFormat="1">
      <c r="AD22" s="795" t="s">
        <v>307</v>
      </c>
      <c r="AE22" s="796"/>
      <c r="AF22" s="796"/>
      <c r="AG22" s="796"/>
      <c r="AH22" s="797"/>
      <c r="AI22" s="766">
        <v>228</v>
      </c>
      <c r="AJ22" s="767"/>
      <c r="AK22" s="768"/>
      <c r="AL22" s="410"/>
      <c r="AN22" s="792" t="s">
        <v>74</v>
      </c>
      <c r="AO22" s="792"/>
      <c r="AP22" s="792"/>
      <c r="AQ22" s="792"/>
      <c r="AR22" s="792"/>
      <c r="AS22" s="794" t="s">
        <v>74</v>
      </c>
      <c r="AT22" s="794"/>
      <c r="AU22" s="794"/>
      <c r="AW22" s="351"/>
      <c r="AX22" s="351"/>
      <c r="AY22" s="351"/>
      <c r="AZ22" s="351"/>
      <c r="BA22" s="351"/>
      <c r="BB22" s="353"/>
      <c r="BC22" s="353"/>
      <c r="BD22" s="353"/>
      <c r="BO22" s="357"/>
      <c r="BP22" s="769" t="s">
        <v>305</v>
      </c>
      <c r="BQ22" s="770"/>
      <c r="BR22" s="770"/>
      <c r="BS22" s="770"/>
      <c r="BT22" s="771"/>
      <c r="BU22" s="783">
        <v>148.69999999999999</v>
      </c>
      <c r="BV22" s="784"/>
      <c r="BW22" s="785"/>
      <c r="BX22" s="355"/>
      <c r="BY22" s="346"/>
      <c r="BZ22" s="769" t="s">
        <v>306</v>
      </c>
      <c r="CA22" s="770"/>
      <c r="CB22" s="770"/>
      <c r="CC22" s="770"/>
      <c r="CD22" s="770"/>
      <c r="CE22" s="771"/>
      <c r="CF22" s="358">
        <v>276.7</v>
      </c>
      <c r="CG22" s="358">
        <v>378.7</v>
      </c>
    </row>
    <row r="23" spans="2:85" s="348" customFormat="1">
      <c r="AD23" s="795" t="s">
        <v>311</v>
      </c>
      <c r="AE23" s="796"/>
      <c r="AF23" s="796"/>
      <c r="AG23" s="796"/>
      <c r="AH23" s="797"/>
      <c r="AI23" s="766">
        <v>23.8</v>
      </c>
      <c r="AJ23" s="767"/>
      <c r="AK23" s="768"/>
      <c r="AL23" s="410"/>
      <c r="AN23" s="793" t="s">
        <v>74</v>
      </c>
      <c r="AO23" s="793"/>
      <c r="AP23" s="793"/>
      <c r="AQ23" s="793"/>
      <c r="AR23" s="793"/>
      <c r="AS23" s="794" t="s">
        <v>74</v>
      </c>
      <c r="AT23" s="794"/>
      <c r="AU23" s="794"/>
      <c r="BF23" s="346"/>
      <c r="BP23" s="769" t="s">
        <v>309</v>
      </c>
      <c r="BQ23" s="770"/>
      <c r="BR23" s="770"/>
      <c r="BS23" s="770"/>
      <c r="BT23" s="771"/>
      <c r="BU23" s="783">
        <v>34.9</v>
      </c>
      <c r="BV23" s="784"/>
      <c r="BW23" s="785"/>
      <c r="BX23" s="355"/>
      <c r="BZ23" s="769" t="s">
        <v>310</v>
      </c>
      <c r="CA23" s="770"/>
      <c r="CB23" s="770"/>
      <c r="CC23" s="770"/>
      <c r="CD23" s="770"/>
      <c r="CE23" s="771"/>
      <c r="CF23" s="358">
        <v>1709.1</v>
      </c>
      <c r="CG23" s="358">
        <v>867.4</v>
      </c>
    </row>
    <row r="24" spans="2:85" s="348" customFormat="1">
      <c r="AD24" s="769" t="s">
        <v>315</v>
      </c>
      <c r="AE24" s="770"/>
      <c r="AF24" s="770"/>
      <c r="AG24" s="770"/>
      <c r="AH24" s="771"/>
      <c r="AI24" s="774">
        <v>130.5</v>
      </c>
      <c r="AJ24" s="775"/>
      <c r="AK24" s="776"/>
      <c r="AL24" s="410"/>
      <c r="AN24" s="793" t="s">
        <v>74</v>
      </c>
      <c r="AO24" s="793"/>
      <c r="AP24" s="793"/>
      <c r="AQ24" s="793"/>
      <c r="AR24" s="793"/>
      <c r="AS24" s="794" t="s">
        <v>74</v>
      </c>
      <c r="AT24" s="794"/>
      <c r="AU24" s="794"/>
      <c r="BF24" s="346"/>
      <c r="BP24" s="769" t="s">
        <v>313</v>
      </c>
      <c r="BQ24" s="770"/>
      <c r="BR24" s="770"/>
      <c r="BS24" s="770"/>
      <c r="BT24" s="771"/>
      <c r="BU24" s="783">
        <v>528.29999999999995</v>
      </c>
      <c r="BV24" s="784"/>
      <c r="BW24" s="785"/>
      <c r="BX24" s="355"/>
      <c r="BZ24" s="769" t="s">
        <v>314</v>
      </c>
      <c r="CA24" s="770"/>
      <c r="CB24" s="770"/>
      <c r="CC24" s="770"/>
      <c r="CD24" s="770"/>
      <c r="CE24" s="771"/>
      <c r="CF24" s="358">
        <v>12.9</v>
      </c>
      <c r="CG24" s="358">
        <v>12.9</v>
      </c>
    </row>
    <row r="25" spans="2:85" s="348" customFormat="1">
      <c r="AD25" s="769" t="s">
        <v>1304</v>
      </c>
      <c r="AE25" s="770"/>
      <c r="AF25" s="770"/>
      <c r="AG25" s="770"/>
      <c r="AH25" s="771"/>
      <c r="AI25" s="774">
        <v>15</v>
      </c>
      <c r="AJ25" s="775"/>
      <c r="AK25" s="776"/>
      <c r="AL25" s="410"/>
      <c r="AN25" s="793" t="s">
        <v>74</v>
      </c>
      <c r="AO25" s="793"/>
      <c r="AP25" s="793"/>
      <c r="AQ25" s="793"/>
      <c r="AR25" s="793"/>
      <c r="AS25" s="794" t="s">
        <v>74</v>
      </c>
      <c r="AT25" s="794"/>
      <c r="AU25" s="794"/>
      <c r="BF25" s="346"/>
      <c r="BO25" s="410"/>
      <c r="BP25" s="769" t="s">
        <v>317</v>
      </c>
      <c r="BQ25" s="770"/>
      <c r="BR25" s="770"/>
      <c r="BS25" s="770"/>
      <c r="BT25" s="771"/>
      <c r="BU25" s="783">
        <v>427.1</v>
      </c>
      <c r="BV25" s="784"/>
      <c r="BW25" s="785"/>
      <c r="BZ25" s="769" t="s">
        <v>318</v>
      </c>
      <c r="CA25" s="770"/>
      <c r="CB25" s="770"/>
      <c r="CC25" s="770"/>
      <c r="CD25" s="770"/>
      <c r="CE25" s="771"/>
      <c r="CF25" s="358">
        <v>247.4</v>
      </c>
      <c r="CG25" s="358">
        <v>37.1</v>
      </c>
    </row>
    <row r="26" spans="2:85" s="348" customFormat="1">
      <c r="AD26" s="769" t="s">
        <v>1306</v>
      </c>
      <c r="AE26" s="770"/>
      <c r="AF26" s="770"/>
      <c r="AG26" s="770"/>
      <c r="AH26" s="771"/>
      <c r="AI26" s="774">
        <v>1.3</v>
      </c>
      <c r="AJ26" s="775"/>
      <c r="AK26" s="776"/>
      <c r="AL26" s="410"/>
      <c r="AN26" s="793" t="s">
        <v>74</v>
      </c>
      <c r="AO26" s="793"/>
      <c r="AP26" s="793"/>
      <c r="AQ26" s="793"/>
      <c r="AR26" s="793"/>
      <c r="AS26" s="794" t="s">
        <v>74</v>
      </c>
      <c r="AT26" s="794"/>
      <c r="AU26" s="794"/>
      <c r="BF26" s="346"/>
      <c r="BG26" s="349" t="s">
        <v>286</v>
      </c>
      <c r="BO26" s="410"/>
      <c r="BP26" s="769" t="s">
        <v>319</v>
      </c>
      <c r="BQ26" s="770"/>
      <c r="BR26" s="770"/>
      <c r="BS26" s="770"/>
      <c r="BT26" s="771"/>
      <c r="BU26" s="783">
        <v>789.5</v>
      </c>
      <c r="BV26" s="784"/>
      <c r="BW26" s="785"/>
      <c r="BZ26" s="769" t="s">
        <v>320</v>
      </c>
      <c r="CA26" s="770"/>
      <c r="CB26" s="770"/>
      <c r="CC26" s="770"/>
      <c r="CD26" s="770"/>
      <c r="CE26" s="771"/>
      <c r="CF26" s="358">
        <v>86.2</v>
      </c>
      <c r="CG26" s="358">
        <v>194.3</v>
      </c>
    </row>
    <row r="27" spans="2:85" s="348" customFormat="1">
      <c r="AD27" s="769" t="s">
        <v>323</v>
      </c>
      <c r="AE27" s="770"/>
      <c r="AF27" s="770"/>
      <c r="AG27" s="770"/>
      <c r="AH27" s="771"/>
      <c r="AI27" s="789">
        <v>66</v>
      </c>
      <c r="AJ27" s="790"/>
      <c r="AK27" s="791"/>
      <c r="AL27" s="410"/>
      <c r="AS27" s="410"/>
      <c r="AT27" s="410"/>
      <c r="AU27" s="410"/>
      <c r="BF27" s="346"/>
      <c r="BO27" s="410"/>
      <c r="BP27" s="769" t="s">
        <v>321</v>
      </c>
      <c r="BQ27" s="770"/>
      <c r="BR27" s="770"/>
      <c r="BS27" s="770"/>
      <c r="BT27" s="771"/>
      <c r="BU27" s="783">
        <v>186.4</v>
      </c>
      <c r="BV27" s="784"/>
      <c r="BW27" s="785"/>
      <c r="BZ27" s="769" t="s">
        <v>322</v>
      </c>
      <c r="CA27" s="770"/>
      <c r="CB27" s="770"/>
      <c r="CC27" s="770"/>
      <c r="CD27" s="770"/>
      <c r="CE27" s="771"/>
      <c r="CF27" s="358">
        <v>31</v>
      </c>
      <c r="CG27" s="358">
        <v>17</v>
      </c>
    </row>
    <row r="28" spans="2:85" s="348" customFormat="1" ht="13.35" customHeight="1">
      <c r="AD28" s="769" t="s">
        <v>325</v>
      </c>
      <c r="AE28" s="770"/>
      <c r="AF28" s="770"/>
      <c r="AG28" s="770"/>
      <c r="AH28" s="771"/>
      <c r="AI28" s="774">
        <v>140</v>
      </c>
      <c r="AJ28" s="775"/>
      <c r="AK28" s="776"/>
      <c r="AL28" s="410"/>
      <c r="AN28" s="711"/>
      <c r="AO28" s="711"/>
      <c r="AP28" s="711"/>
      <c r="AQ28" s="711"/>
      <c r="AR28" s="711"/>
      <c r="AS28" s="712"/>
      <c r="AT28" s="712"/>
      <c r="AU28" s="712"/>
      <c r="BF28" s="346"/>
      <c r="BO28" s="410"/>
      <c r="BP28" s="769" t="s">
        <v>324</v>
      </c>
      <c r="BQ28" s="770"/>
      <c r="BR28" s="770"/>
      <c r="BS28" s="770"/>
      <c r="BT28" s="771"/>
      <c r="BU28" s="783">
        <v>53.9</v>
      </c>
      <c r="BV28" s="784"/>
      <c r="BW28" s="785"/>
      <c r="BZ28" s="780" t="s">
        <v>191</v>
      </c>
      <c r="CA28" s="781"/>
      <c r="CB28" s="781"/>
      <c r="CC28" s="781"/>
      <c r="CD28" s="781"/>
      <c r="CE28" s="782"/>
      <c r="CF28" s="359">
        <f>SUM(CF20:CF27)</f>
        <v>4721.8999999999987</v>
      </c>
      <c r="CG28" s="359">
        <f>SUM(CG20:CG27)</f>
        <v>3827.1</v>
      </c>
    </row>
    <row r="29" spans="2:85" s="348" customFormat="1" ht="13.35" customHeight="1">
      <c r="AD29" s="777" t="s">
        <v>1282</v>
      </c>
      <c r="AE29" s="778"/>
      <c r="AF29" s="778"/>
      <c r="AG29" s="778"/>
      <c r="AH29" s="779"/>
      <c r="AI29" s="774">
        <v>5.5</v>
      </c>
      <c r="AJ29" s="775"/>
      <c r="AK29" s="776"/>
      <c r="AL29" s="410"/>
      <c r="AN29" s="711"/>
      <c r="AO29" s="711"/>
      <c r="AP29" s="711"/>
      <c r="AQ29" s="711"/>
      <c r="AR29" s="711"/>
      <c r="AS29" s="713"/>
      <c r="AT29" s="713"/>
      <c r="AU29" s="713"/>
      <c r="BF29" s="346"/>
      <c r="BG29" s="411"/>
      <c r="BH29" s="411"/>
      <c r="BI29" s="411"/>
      <c r="BJ29" s="411"/>
      <c r="BK29" s="357"/>
      <c r="BL29" s="357"/>
      <c r="BM29" s="354"/>
      <c r="BN29" s="354"/>
      <c r="BO29" s="410"/>
      <c r="BP29" s="769" t="s">
        <v>326</v>
      </c>
      <c r="BQ29" s="770"/>
      <c r="BR29" s="770"/>
      <c r="BS29" s="770"/>
      <c r="BT29" s="771"/>
      <c r="BU29" s="783">
        <v>1434.4</v>
      </c>
      <c r="BV29" s="784"/>
      <c r="BW29" s="785"/>
    </row>
    <row r="30" spans="2:85" s="348" customFormat="1" ht="13.35" customHeight="1">
      <c r="AD30" s="777" t="s">
        <v>329</v>
      </c>
      <c r="AE30" s="778"/>
      <c r="AF30" s="778"/>
      <c r="AG30" s="778"/>
      <c r="AH30" s="779"/>
      <c r="AI30" s="774">
        <v>9.1999999999999993</v>
      </c>
      <c r="AJ30" s="775"/>
      <c r="AK30" s="776"/>
      <c r="AL30" s="410"/>
      <c r="AN30" s="711"/>
      <c r="AO30" s="711"/>
      <c r="AP30" s="711"/>
      <c r="AQ30" s="711"/>
      <c r="AR30" s="711"/>
      <c r="AS30" s="713"/>
      <c r="AT30" s="713"/>
      <c r="AU30" s="713"/>
      <c r="BF30" s="346"/>
      <c r="BH30" s="411"/>
      <c r="BI30" s="411"/>
      <c r="BJ30" s="411"/>
      <c r="BK30" s="357"/>
      <c r="BL30" s="357"/>
      <c r="BM30" s="354"/>
      <c r="BN30" s="354"/>
      <c r="BO30" s="410"/>
      <c r="BP30" s="769" t="s">
        <v>328</v>
      </c>
      <c r="BQ30" s="770"/>
      <c r="BR30" s="770"/>
      <c r="BS30" s="770"/>
      <c r="BT30" s="771"/>
      <c r="BU30" s="783">
        <v>369.7</v>
      </c>
      <c r="BV30" s="784"/>
      <c r="BW30" s="785"/>
      <c r="BZ30" s="346"/>
      <c r="CA30" s="346"/>
      <c r="CB30" s="346"/>
      <c r="CC30" s="346"/>
      <c r="CD30" s="346"/>
      <c r="CE30" s="346"/>
      <c r="CF30" s="346"/>
    </row>
    <row r="31" spans="2:85" s="348" customFormat="1" ht="13.35" customHeight="1">
      <c r="AD31" s="769" t="s">
        <v>332</v>
      </c>
      <c r="AE31" s="770"/>
      <c r="AF31" s="770"/>
      <c r="AG31" s="770"/>
      <c r="AH31" s="771"/>
      <c r="AI31" s="774">
        <v>51</v>
      </c>
      <c r="AJ31" s="775"/>
      <c r="AK31" s="776"/>
      <c r="AL31" s="410"/>
      <c r="AN31" s="711"/>
      <c r="AO31" s="711"/>
      <c r="AP31" s="711"/>
      <c r="AQ31" s="711"/>
      <c r="AR31" s="711"/>
      <c r="AS31" s="713"/>
      <c r="AT31" s="713"/>
      <c r="AU31" s="713"/>
      <c r="BF31" s="346"/>
      <c r="BG31" s="411"/>
      <c r="BH31" s="411"/>
      <c r="BI31" s="411"/>
      <c r="BJ31" s="411"/>
      <c r="BK31" s="357"/>
      <c r="BL31" s="357"/>
      <c r="BM31" s="354"/>
      <c r="BN31" s="354"/>
      <c r="BO31" s="410"/>
      <c r="BP31" s="769" t="s">
        <v>330</v>
      </c>
      <c r="BQ31" s="770"/>
      <c r="BR31" s="770"/>
      <c r="BS31" s="770"/>
      <c r="BT31" s="771"/>
      <c r="BU31" s="783">
        <v>748.3</v>
      </c>
      <c r="BV31" s="784"/>
      <c r="BW31" s="785"/>
      <c r="BZ31" s="349" t="s">
        <v>331</v>
      </c>
    </row>
    <row r="32" spans="2:85" s="348" customFormat="1" ht="15" customHeight="1">
      <c r="AD32" s="769" t="s">
        <v>1197</v>
      </c>
      <c r="AE32" s="770"/>
      <c r="AF32" s="770"/>
      <c r="AG32" s="770"/>
      <c r="AH32" s="771"/>
      <c r="AI32" s="774">
        <v>6.4</v>
      </c>
      <c r="AJ32" s="775"/>
      <c r="AK32" s="776"/>
      <c r="AL32" s="410"/>
      <c r="AN32" s="711"/>
      <c r="AO32" s="711"/>
      <c r="AP32" s="711"/>
      <c r="AQ32" s="711"/>
      <c r="AR32" s="711"/>
      <c r="AS32" s="713"/>
      <c r="AT32" s="713"/>
      <c r="AU32" s="713"/>
      <c r="BK32" s="412"/>
      <c r="BL32" s="412"/>
      <c r="BM32" s="355"/>
      <c r="BN32" s="355"/>
      <c r="BP32" s="769" t="s">
        <v>333</v>
      </c>
      <c r="BQ32" s="770"/>
      <c r="BR32" s="770"/>
      <c r="BS32" s="770"/>
      <c r="BT32" s="771"/>
      <c r="BU32" s="783">
        <v>63.8</v>
      </c>
      <c r="BV32" s="784"/>
      <c r="BW32" s="785"/>
    </row>
    <row r="33" spans="11:93" s="348" customFormat="1" ht="12" customHeight="1">
      <c r="K33" s="350" t="s">
        <v>334</v>
      </c>
      <c r="AD33" s="802" t="s">
        <v>1305</v>
      </c>
      <c r="AE33" s="803"/>
      <c r="AF33" s="803"/>
      <c r="AG33" s="803"/>
      <c r="AH33" s="804"/>
      <c r="AI33" s="774">
        <v>124</v>
      </c>
      <c r="AJ33" s="775"/>
      <c r="AK33" s="776"/>
      <c r="AL33" s="410"/>
      <c r="AN33" s="711"/>
      <c r="AO33" s="711"/>
      <c r="AP33" s="711"/>
      <c r="AQ33" s="711"/>
      <c r="AR33" s="711"/>
      <c r="AS33" s="713"/>
      <c r="AT33" s="713"/>
      <c r="AU33" s="713"/>
      <c r="BK33" s="410"/>
      <c r="BL33" s="410"/>
      <c r="BM33" s="355"/>
      <c r="BN33" s="355"/>
      <c r="BP33" s="769" t="s">
        <v>335</v>
      </c>
      <c r="BQ33" s="770"/>
      <c r="BR33" s="770"/>
      <c r="BS33" s="770"/>
      <c r="BT33" s="771"/>
      <c r="BU33" s="783">
        <v>1564.2</v>
      </c>
      <c r="BV33" s="784"/>
      <c r="BW33" s="785"/>
      <c r="CI33" s="346"/>
      <c r="CJ33" s="346"/>
      <c r="CK33" s="346"/>
      <c r="CL33" s="346"/>
      <c r="CM33" s="346"/>
      <c r="CN33" s="346"/>
      <c r="CO33" s="346"/>
    </row>
    <row r="34" spans="11:93" s="348" customFormat="1" ht="12" customHeight="1">
      <c r="AD34" s="769" t="s">
        <v>1264</v>
      </c>
      <c r="AE34" s="770"/>
      <c r="AF34" s="770"/>
      <c r="AG34" s="770"/>
      <c r="AH34" s="771"/>
      <c r="AI34" s="774">
        <v>10</v>
      </c>
      <c r="AJ34" s="775"/>
      <c r="AK34" s="776"/>
      <c r="AL34" s="410"/>
      <c r="AN34" s="714" t="s">
        <v>74</v>
      </c>
      <c r="AO34" s="714"/>
      <c r="AP34" s="714"/>
      <c r="AQ34" s="714"/>
      <c r="AR34" s="714"/>
      <c r="AS34" s="715" t="s">
        <v>74</v>
      </c>
      <c r="AT34" s="715"/>
      <c r="AU34" s="715"/>
      <c r="BK34" s="410"/>
      <c r="BL34" s="410"/>
      <c r="BM34" s="355"/>
      <c r="BN34" s="355"/>
      <c r="BP34" s="407" t="s">
        <v>336</v>
      </c>
      <c r="BQ34" s="408"/>
      <c r="BR34" s="408"/>
      <c r="BS34" s="408"/>
      <c r="BT34" s="409"/>
      <c r="BU34" s="783">
        <v>713.1</v>
      </c>
      <c r="BV34" s="784"/>
      <c r="BW34" s="785"/>
    </row>
    <row r="35" spans="11:93" s="348" customFormat="1" ht="12" customHeight="1">
      <c r="AD35" s="769" t="s">
        <v>337</v>
      </c>
      <c r="AE35" s="770"/>
      <c r="AF35" s="770"/>
      <c r="AG35" s="770"/>
      <c r="AH35" s="771"/>
      <c r="AI35" s="774">
        <v>265.5</v>
      </c>
      <c r="AJ35" s="775"/>
      <c r="AK35" s="776"/>
      <c r="AL35" s="410"/>
      <c r="AN35" s="750" t="s">
        <v>1273</v>
      </c>
      <c r="AO35" s="751"/>
      <c r="AP35" s="751"/>
      <c r="AQ35" s="751"/>
      <c r="AR35" s="752"/>
      <c r="AS35" s="756" t="s">
        <v>1315</v>
      </c>
      <c r="AT35" s="757"/>
      <c r="AU35" s="758">
        <v>3.5</v>
      </c>
      <c r="AW35" s="769" t="s">
        <v>301</v>
      </c>
      <c r="AX35" s="770"/>
      <c r="AY35" s="770"/>
      <c r="AZ35" s="770"/>
      <c r="BA35" s="771"/>
      <c r="BB35" s="822">
        <v>1147.4000000000001</v>
      </c>
      <c r="BC35" s="856"/>
      <c r="BD35" s="823"/>
      <c r="BK35" s="410"/>
      <c r="BL35" s="410"/>
      <c r="BM35" s="355"/>
      <c r="BN35" s="355"/>
      <c r="BP35" s="407" t="s">
        <v>338</v>
      </c>
      <c r="BQ35" s="408"/>
      <c r="BR35" s="408"/>
      <c r="BS35" s="408"/>
      <c r="BT35" s="409"/>
      <c r="BU35" s="783">
        <v>450</v>
      </c>
      <c r="BV35" s="784"/>
      <c r="BW35" s="785"/>
      <c r="CI35" s="346"/>
      <c r="CJ35" s="346"/>
      <c r="CK35" s="346"/>
      <c r="CL35" s="346"/>
      <c r="CM35" s="346"/>
      <c r="CN35" s="346"/>
      <c r="CO35" s="346"/>
    </row>
    <row r="36" spans="11:93" s="348" customFormat="1" ht="12" customHeight="1">
      <c r="AD36" s="769" t="s">
        <v>1307</v>
      </c>
      <c r="AE36" s="770"/>
      <c r="AF36" s="770"/>
      <c r="AG36" s="770"/>
      <c r="AH36" s="771"/>
      <c r="AI36" s="774">
        <v>5</v>
      </c>
      <c r="AJ36" s="775"/>
      <c r="AK36" s="776"/>
      <c r="AL36" s="410"/>
      <c r="AN36" s="750" t="s">
        <v>1272</v>
      </c>
      <c r="AO36" s="751"/>
      <c r="AP36" s="751"/>
      <c r="AQ36" s="751"/>
      <c r="AR36" s="752"/>
      <c r="AS36" s="748"/>
      <c r="AT36" s="749"/>
      <c r="AU36" s="758">
        <v>3.8</v>
      </c>
      <c r="AW36" s="769" t="s">
        <v>1201</v>
      </c>
      <c r="AX36" s="770"/>
      <c r="AY36" s="770"/>
      <c r="AZ36" s="770"/>
      <c r="BA36" s="771"/>
      <c r="BB36" s="774">
        <v>2477.5</v>
      </c>
      <c r="BC36" s="775"/>
      <c r="BD36" s="776"/>
      <c r="BE36" s="412"/>
      <c r="BG36" s="348" t="s">
        <v>308</v>
      </c>
      <c r="BK36" s="410"/>
      <c r="BL36" s="410"/>
      <c r="BM36" s="355"/>
      <c r="BN36" s="355"/>
      <c r="BP36" s="407" t="s">
        <v>339</v>
      </c>
      <c r="BQ36" s="408"/>
      <c r="BR36" s="408"/>
      <c r="BS36" s="408"/>
      <c r="BT36" s="409"/>
      <c r="BU36" s="783">
        <v>127.6</v>
      </c>
      <c r="BV36" s="784"/>
      <c r="BW36" s="785"/>
      <c r="CI36" s="346"/>
      <c r="CJ36" s="346"/>
      <c r="CK36" s="346"/>
      <c r="CL36" s="346"/>
      <c r="CM36" s="346"/>
      <c r="CN36" s="346"/>
      <c r="CO36" s="346"/>
    </row>
    <row r="37" spans="11:93" s="348" customFormat="1" ht="12" customHeight="1">
      <c r="AD37" s="769" t="s">
        <v>1198</v>
      </c>
      <c r="AE37" s="770"/>
      <c r="AF37" s="770"/>
      <c r="AG37" s="770"/>
      <c r="AH37" s="771"/>
      <c r="AI37" s="774">
        <v>7</v>
      </c>
      <c r="AJ37" s="775"/>
      <c r="AK37" s="776"/>
      <c r="AL37" s="410"/>
      <c r="AN37" s="750" t="s">
        <v>1271</v>
      </c>
      <c r="AO37" s="751"/>
      <c r="AP37" s="751"/>
      <c r="AQ37" s="751"/>
      <c r="AR37" s="752"/>
      <c r="AS37" s="748"/>
      <c r="AT37" s="749"/>
      <c r="AU37" s="758">
        <v>9.4</v>
      </c>
      <c r="AW37" s="769" t="s">
        <v>312</v>
      </c>
      <c r="AX37" s="770"/>
      <c r="AY37" s="770"/>
      <c r="AZ37" s="770"/>
      <c r="BA37" s="771"/>
      <c r="BB37" s="774">
        <v>39901</v>
      </c>
      <c r="BC37" s="775"/>
      <c r="BD37" s="776"/>
      <c r="BE37" s="360"/>
      <c r="BK37" s="410"/>
      <c r="BL37" s="410"/>
      <c r="BM37" s="355"/>
      <c r="BN37" s="355"/>
      <c r="BP37" s="407" t="s">
        <v>341</v>
      </c>
      <c r="BQ37" s="408"/>
      <c r="BR37" s="408"/>
      <c r="BS37" s="408"/>
      <c r="BT37" s="409"/>
      <c r="BU37" s="783">
        <v>406.2</v>
      </c>
      <c r="BV37" s="784"/>
      <c r="BW37" s="785"/>
      <c r="CI37" s="346"/>
      <c r="CJ37" s="346"/>
      <c r="CK37" s="346"/>
      <c r="CL37" s="346"/>
      <c r="CM37" s="346"/>
      <c r="CN37" s="346"/>
      <c r="CO37" s="346"/>
    </row>
    <row r="38" spans="11:93" s="348" customFormat="1" ht="12" customHeight="1">
      <c r="AD38" s="769" t="s">
        <v>342</v>
      </c>
      <c r="AE38" s="770"/>
      <c r="AF38" s="770"/>
      <c r="AG38" s="770"/>
      <c r="AH38" s="771"/>
      <c r="AI38" s="774">
        <v>250</v>
      </c>
      <c r="AJ38" s="775"/>
      <c r="AK38" s="776"/>
      <c r="AL38" s="410"/>
      <c r="AN38" s="750" t="s">
        <v>1312</v>
      </c>
      <c r="AO38" s="751"/>
      <c r="AP38" s="751"/>
      <c r="AQ38" s="751"/>
      <c r="AR38" s="752"/>
      <c r="AS38" s="748"/>
      <c r="AT38" s="749"/>
      <c r="AU38" s="758">
        <v>2.4</v>
      </c>
      <c r="AW38" s="769" t="s">
        <v>316</v>
      </c>
      <c r="AX38" s="770"/>
      <c r="AY38" s="770"/>
      <c r="AZ38" s="770"/>
      <c r="BA38" s="771"/>
      <c r="BB38" s="774">
        <v>8568.2000000000007</v>
      </c>
      <c r="BC38" s="775"/>
      <c r="BD38" s="776"/>
      <c r="BK38" s="410"/>
      <c r="BL38" s="410"/>
      <c r="BM38" s="355"/>
      <c r="BN38" s="355"/>
      <c r="BP38" s="407" t="s">
        <v>344</v>
      </c>
      <c r="BQ38" s="408"/>
      <c r="BR38" s="408"/>
      <c r="BS38" s="408"/>
      <c r="BT38" s="409"/>
      <c r="BU38" s="783">
        <v>0.9</v>
      </c>
      <c r="BV38" s="784"/>
      <c r="BW38" s="785"/>
      <c r="BZ38" s="348" t="s">
        <v>345</v>
      </c>
      <c r="CI38" s="346"/>
      <c r="CJ38" s="346"/>
      <c r="CK38" s="346"/>
      <c r="CL38" s="346"/>
      <c r="CM38" s="346"/>
      <c r="CN38" s="346"/>
      <c r="CO38" s="346"/>
    </row>
    <row r="39" spans="11:93" s="348" customFormat="1" ht="12" customHeight="1">
      <c r="AC39" s="348" t="s">
        <v>74</v>
      </c>
      <c r="AD39" s="769" t="s">
        <v>346</v>
      </c>
      <c r="AE39" s="770"/>
      <c r="AF39" s="770"/>
      <c r="AG39" s="770"/>
      <c r="AH39" s="771"/>
      <c r="AI39" s="774">
        <v>11.5</v>
      </c>
      <c r="AJ39" s="775"/>
      <c r="AK39" s="776"/>
      <c r="AL39" s="410"/>
      <c r="AN39" s="750" t="s">
        <v>1270</v>
      </c>
      <c r="AO39" s="751"/>
      <c r="AP39" s="751"/>
      <c r="AQ39" s="751"/>
      <c r="AR39" s="752"/>
      <c r="AS39" s="748"/>
      <c r="AT39" s="749"/>
      <c r="AU39" s="758">
        <v>3</v>
      </c>
      <c r="AW39" s="769" t="s">
        <v>1286</v>
      </c>
      <c r="AX39" s="770"/>
      <c r="AY39" s="770"/>
      <c r="AZ39" s="770"/>
      <c r="BA39" s="771"/>
      <c r="BB39" s="774">
        <v>198.5</v>
      </c>
      <c r="BC39" s="775"/>
      <c r="BD39" s="776"/>
      <c r="BK39" s="376"/>
      <c r="BL39" s="376"/>
      <c r="BM39" s="355"/>
      <c r="BN39" s="355"/>
      <c r="BP39" s="407" t="s">
        <v>348</v>
      </c>
      <c r="BQ39" s="408"/>
      <c r="BR39" s="408"/>
      <c r="BS39" s="408"/>
      <c r="BT39" s="409"/>
      <c r="BU39" s="783">
        <v>481.3</v>
      </c>
      <c r="BV39" s="784"/>
      <c r="BW39" s="785"/>
      <c r="CI39" s="346"/>
      <c r="CJ39" s="346"/>
      <c r="CK39" s="346"/>
      <c r="CL39" s="346"/>
      <c r="CM39" s="346"/>
      <c r="CN39" s="346"/>
      <c r="CO39" s="346"/>
    </row>
    <row r="40" spans="11:93" s="348" customFormat="1" ht="12" customHeight="1">
      <c r="AD40" s="769" t="s">
        <v>1216</v>
      </c>
      <c r="AE40" s="770"/>
      <c r="AF40" s="770"/>
      <c r="AG40" s="770"/>
      <c r="AH40" s="771"/>
      <c r="AI40" s="774">
        <v>15</v>
      </c>
      <c r="AJ40" s="775"/>
      <c r="AK40" s="776"/>
      <c r="AL40" s="410"/>
      <c r="AN40" s="750" t="s">
        <v>340</v>
      </c>
      <c r="AO40" s="751"/>
      <c r="AP40" s="751"/>
      <c r="AQ40" s="751"/>
      <c r="AR40" s="752"/>
      <c r="AS40" s="748"/>
      <c r="AT40" s="749"/>
      <c r="AU40" s="758">
        <v>113</v>
      </c>
      <c r="AW40" s="780" t="s">
        <v>191</v>
      </c>
      <c r="AX40" s="781"/>
      <c r="AY40" s="781"/>
      <c r="AZ40" s="781"/>
      <c r="BA40" s="782"/>
      <c r="BB40" s="786">
        <f>SUM(BB35:BD39)</f>
        <v>52292.600000000006</v>
      </c>
      <c r="BC40" s="787"/>
      <c r="BD40" s="788"/>
      <c r="BG40" s="349" t="s">
        <v>327</v>
      </c>
      <c r="BH40" s="351"/>
      <c r="BI40" s="351"/>
      <c r="BJ40" s="351"/>
      <c r="BK40" s="353"/>
      <c r="BL40" s="353"/>
      <c r="BM40" s="377"/>
      <c r="BN40" s="377"/>
      <c r="BP40" s="407" t="s">
        <v>350</v>
      </c>
      <c r="BQ40" s="408"/>
      <c r="BR40" s="408"/>
      <c r="BS40" s="408"/>
      <c r="BT40" s="409"/>
      <c r="BU40" s="783">
        <v>63</v>
      </c>
      <c r="BV40" s="784"/>
      <c r="BW40" s="785"/>
      <c r="BZ40" s="410" t="s">
        <v>74</v>
      </c>
      <c r="CI40" s="346"/>
      <c r="CJ40" s="346"/>
      <c r="CK40" s="346"/>
      <c r="CL40" s="346"/>
      <c r="CM40" s="346"/>
      <c r="CN40" s="346"/>
      <c r="CO40" s="346"/>
    </row>
    <row r="41" spans="11:93" s="348" customFormat="1" ht="12" customHeight="1">
      <c r="AD41" s="769" t="s">
        <v>349</v>
      </c>
      <c r="AE41" s="770"/>
      <c r="AF41" s="770"/>
      <c r="AG41" s="770"/>
      <c r="AH41" s="771"/>
      <c r="AI41" s="774">
        <v>841.1</v>
      </c>
      <c r="AJ41" s="775"/>
      <c r="AK41" s="776"/>
      <c r="AL41" s="410"/>
      <c r="AN41" s="750" t="s">
        <v>343</v>
      </c>
      <c r="AO41" s="751"/>
      <c r="AP41" s="751"/>
      <c r="AQ41" s="751"/>
      <c r="AR41" s="752"/>
      <c r="AS41" s="748"/>
      <c r="AT41" s="749"/>
      <c r="AU41" s="758">
        <v>831</v>
      </c>
      <c r="BP41" s="407" t="s">
        <v>352</v>
      </c>
      <c r="BQ41" s="408"/>
      <c r="BR41" s="408"/>
      <c r="BS41" s="408"/>
      <c r="BT41" s="409"/>
      <c r="BU41" s="783">
        <v>191.3</v>
      </c>
      <c r="BV41" s="784"/>
      <c r="BW41" s="785"/>
      <c r="CA41" s="348" t="s">
        <v>74</v>
      </c>
      <c r="CI41" s="346"/>
      <c r="CJ41" s="346"/>
      <c r="CK41" s="346"/>
      <c r="CL41" s="346"/>
      <c r="CM41" s="346"/>
      <c r="CN41" s="346"/>
      <c r="CO41" s="346"/>
    </row>
    <row r="42" spans="11:93" s="348" customFormat="1" ht="12" customHeight="1">
      <c r="AD42" s="769" t="s">
        <v>351</v>
      </c>
      <c r="AE42" s="770"/>
      <c r="AF42" s="770"/>
      <c r="AG42" s="770"/>
      <c r="AH42" s="771"/>
      <c r="AI42" s="774">
        <v>243.3</v>
      </c>
      <c r="AJ42" s="775"/>
      <c r="AK42" s="776"/>
      <c r="AL42" s="410"/>
      <c r="AN42" s="750" t="s">
        <v>347</v>
      </c>
      <c r="AO42" s="751"/>
      <c r="AP42" s="751"/>
      <c r="AQ42" s="751"/>
      <c r="AR42" s="752"/>
      <c r="AS42" s="748"/>
      <c r="AT42" s="749"/>
      <c r="AU42" s="758">
        <v>28.8</v>
      </c>
      <c r="BG42" s="346"/>
      <c r="BH42" s="346"/>
      <c r="BI42" s="346"/>
      <c r="BJ42" s="346"/>
      <c r="BK42" s="346"/>
      <c r="BL42" s="346"/>
      <c r="BM42" s="346"/>
      <c r="BN42" s="346"/>
      <c r="BP42" s="407" t="s">
        <v>354</v>
      </c>
      <c r="BQ42" s="408"/>
      <c r="BR42" s="408"/>
      <c r="BS42" s="408"/>
      <c r="BT42" s="409"/>
      <c r="BU42" s="783">
        <v>1322.8</v>
      </c>
      <c r="BV42" s="784"/>
      <c r="BW42" s="785"/>
      <c r="CI42" s="346"/>
      <c r="CJ42" s="346"/>
      <c r="CK42" s="346"/>
      <c r="CL42" s="346"/>
      <c r="CM42" s="346"/>
      <c r="CN42" s="346"/>
      <c r="CO42" s="346"/>
    </row>
    <row r="43" spans="11:93" s="348" customFormat="1" ht="12" customHeight="1">
      <c r="AD43" s="777" t="s">
        <v>353</v>
      </c>
      <c r="AE43" s="778"/>
      <c r="AF43" s="778"/>
      <c r="AG43" s="778"/>
      <c r="AH43" s="779"/>
      <c r="AI43" s="774">
        <v>43.4</v>
      </c>
      <c r="AJ43" s="775"/>
      <c r="AK43" s="776"/>
      <c r="AL43" s="410"/>
      <c r="AN43" s="750" t="s">
        <v>1330</v>
      </c>
      <c r="AO43" s="751"/>
      <c r="AP43" s="751"/>
      <c r="AQ43" s="751"/>
      <c r="AR43" s="752"/>
      <c r="AS43" s="748"/>
      <c r="AT43" s="749"/>
      <c r="AU43" s="758">
        <v>2.5</v>
      </c>
      <c r="AW43" s="351" t="s">
        <v>74</v>
      </c>
      <c r="AX43" s="351"/>
      <c r="AY43" s="351"/>
      <c r="AZ43" s="351"/>
      <c r="BA43" s="351"/>
      <c r="BB43" s="353" t="s">
        <v>74</v>
      </c>
      <c r="BC43" s="353"/>
      <c r="BD43" s="353"/>
      <c r="BP43" s="407" t="s">
        <v>356</v>
      </c>
      <c r="BQ43" s="408"/>
      <c r="BR43" s="408"/>
      <c r="BS43" s="408"/>
      <c r="BT43" s="409"/>
      <c r="BU43" s="783">
        <v>146.4</v>
      </c>
      <c r="BV43" s="784"/>
      <c r="BW43" s="785"/>
      <c r="CI43" s="346"/>
      <c r="CJ43" s="346"/>
      <c r="CK43" s="346"/>
      <c r="CL43" s="346"/>
      <c r="CM43" s="346"/>
      <c r="CN43" s="346"/>
      <c r="CO43" s="346"/>
    </row>
    <row r="44" spans="11:93" s="348" customFormat="1" ht="12" customHeight="1">
      <c r="AD44" s="769" t="s">
        <v>1280</v>
      </c>
      <c r="AE44" s="770"/>
      <c r="AF44" s="770"/>
      <c r="AG44" s="770"/>
      <c r="AH44" s="771"/>
      <c r="AI44" s="774">
        <v>1.4</v>
      </c>
      <c r="AJ44" s="775"/>
      <c r="AK44" s="776"/>
      <c r="AL44" s="410"/>
      <c r="AN44" s="750" t="s">
        <v>1219</v>
      </c>
      <c r="AO44" s="751"/>
      <c r="AP44" s="751"/>
      <c r="AQ44" s="751"/>
      <c r="AR44" s="752"/>
      <c r="AS44" s="748"/>
      <c r="AT44" s="749"/>
      <c r="AU44" s="758">
        <v>11.5</v>
      </c>
      <c r="BP44" s="407" t="s">
        <v>357</v>
      </c>
      <c r="BQ44" s="408"/>
      <c r="BR44" s="408"/>
      <c r="BS44" s="408"/>
      <c r="BT44" s="409"/>
      <c r="BU44" s="783">
        <v>6275</v>
      </c>
      <c r="BV44" s="784"/>
      <c r="BW44" s="785"/>
      <c r="CI44" s="346"/>
      <c r="CJ44" s="346"/>
      <c r="CK44" s="346"/>
      <c r="CL44" s="346"/>
      <c r="CM44" s="346"/>
      <c r="CN44" s="346"/>
      <c r="CO44" s="346"/>
    </row>
    <row r="45" spans="11:93" s="348" customFormat="1" ht="12" customHeight="1">
      <c r="AD45" s="769" t="s">
        <v>1199</v>
      </c>
      <c r="AE45" s="770"/>
      <c r="AF45" s="770"/>
      <c r="AG45" s="770"/>
      <c r="AH45" s="771"/>
      <c r="AI45" s="774">
        <v>43.7</v>
      </c>
      <c r="AJ45" s="775"/>
      <c r="AK45" s="776"/>
      <c r="AL45" s="410"/>
      <c r="AN45" s="407" t="s">
        <v>1200</v>
      </c>
      <c r="AO45" s="408"/>
      <c r="AP45" s="408"/>
      <c r="AQ45" s="408"/>
      <c r="AR45" s="409"/>
      <c r="AS45" s="748"/>
      <c r="AT45" s="749"/>
      <c r="AU45" s="758">
        <v>83.2</v>
      </c>
      <c r="BP45" s="407" t="s">
        <v>358</v>
      </c>
      <c r="BQ45" s="408"/>
      <c r="BR45" s="408"/>
      <c r="BS45" s="408"/>
      <c r="BT45" s="409"/>
      <c r="BU45" s="783">
        <v>1294.4000000000001</v>
      </c>
      <c r="BV45" s="784"/>
      <c r="BW45" s="785"/>
      <c r="CI45" s="346"/>
      <c r="CJ45" s="346"/>
      <c r="CK45" s="346"/>
      <c r="CL45" s="346"/>
      <c r="CM45" s="346"/>
      <c r="CN45" s="346"/>
      <c r="CO45" s="346"/>
    </row>
    <row r="46" spans="11:93" s="348" customFormat="1">
      <c r="AD46" s="769" t="s">
        <v>1217</v>
      </c>
      <c r="AE46" s="770"/>
      <c r="AF46" s="770"/>
      <c r="AG46" s="770"/>
      <c r="AH46" s="771"/>
      <c r="AI46" s="774">
        <v>3.9</v>
      </c>
      <c r="AJ46" s="775"/>
      <c r="AK46" s="776"/>
      <c r="AL46" s="410"/>
      <c r="AN46" s="407" t="s">
        <v>355</v>
      </c>
      <c r="AO46" s="408"/>
      <c r="AP46" s="408"/>
      <c r="AQ46" s="408"/>
      <c r="AR46" s="409"/>
      <c r="AS46" s="748"/>
      <c r="AT46" s="749"/>
      <c r="AU46" s="758">
        <v>7.5</v>
      </c>
      <c r="BP46" s="753" t="s">
        <v>191</v>
      </c>
      <c r="BQ46" s="754"/>
      <c r="BR46" s="754"/>
      <c r="BS46" s="754"/>
      <c r="BT46" s="755"/>
      <c r="BU46" s="786">
        <f>SUM(BU21:BW45)</f>
        <v>17893.900000000001</v>
      </c>
      <c r="BV46" s="787"/>
      <c r="BW46" s="788"/>
      <c r="CI46" s="346"/>
      <c r="CJ46" s="346"/>
      <c r="CK46" s="346"/>
      <c r="CL46" s="346"/>
      <c r="CM46" s="346"/>
      <c r="CN46" s="346"/>
      <c r="CO46" s="346"/>
    </row>
    <row r="47" spans="11:93" s="348" customFormat="1" ht="12" customHeight="1">
      <c r="AD47" s="769" t="s">
        <v>1223</v>
      </c>
      <c r="AE47" s="770"/>
      <c r="AF47" s="770"/>
      <c r="AG47" s="770"/>
      <c r="AH47" s="771"/>
      <c r="AI47" s="774">
        <v>157.69999999999999</v>
      </c>
      <c r="AJ47" s="775"/>
      <c r="AK47" s="776"/>
      <c r="AL47" s="410"/>
      <c r="AN47" s="407" t="s">
        <v>1313</v>
      </c>
      <c r="AO47" s="408"/>
      <c r="AP47" s="408"/>
      <c r="AQ47" s="408"/>
      <c r="AR47" s="409"/>
      <c r="AS47" s="748"/>
      <c r="AT47" s="749"/>
      <c r="AU47" s="758">
        <v>23.5</v>
      </c>
      <c r="CI47" s="346"/>
      <c r="CJ47" s="346"/>
      <c r="CK47" s="346"/>
      <c r="CL47" s="346"/>
      <c r="CM47" s="346"/>
      <c r="CN47" s="346"/>
      <c r="CO47" s="346"/>
    </row>
    <row r="48" spans="11:93" s="348" customFormat="1" ht="12" customHeight="1">
      <c r="AD48" s="843" t="s">
        <v>360</v>
      </c>
      <c r="AE48" s="844"/>
      <c r="AF48" s="844"/>
      <c r="AG48" s="844"/>
      <c r="AH48" s="845"/>
      <c r="AI48" s="774">
        <v>2.7</v>
      </c>
      <c r="AJ48" s="775"/>
      <c r="AK48" s="776"/>
      <c r="AN48" s="407" t="s">
        <v>1269</v>
      </c>
      <c r="AO48" s="408"/>
      <c r="AP48" s="408"/>
      <c r="AQ48" s="408"/>
      <c r="AR48" s="409"/>
      <c r="AS48" s="407"/>
      <c r="AT48" s="408"/>
      <c r="AU48" s="758">
        <v>1.6</v>
      </c>
      <c r="CA48" s="352"/>
      <c r="CB48" s="352" t="s">
        <v>74</v>
      </c>
      <c r="CC48" s="352"/>
      <c r="CD48" s="352"/>
      <c r="CE48" s="352"/>
      <c r="CI48" s="346"/>
      <c r="CJ48" s="346"/>
      <c r="CK48" s="346"/>
      <c r="CL48" s="346"/>
      <c r="CM48" s="346"/>
      <c r="CN48" s="346"/>
      <c r="CO48" s="346"/>
    </row>
    <row r="49" spans="1:93" s="348" customFormat="1">
      <c r="AD49" s="769" t="s">
        <v>1263</v>
      </c>
      <c r="AE49" s="770"/>
      <c r="AF49" s="770"/>
      <c r="AG49" s="770"/>
      <c r="AH49" s="771"/>
      <c r="AI49" s="774">
        <v>3</v>
      </c>
      <c r="AJ49" s="775"/>
      <c r="AK49" s="776"/>
      <c r="AN49" s="407" t="s">
        <v>1268</v>
      </c>
      <c r="AO49" s="408"/>
      <c r="AP49" s="408"/>
      <c r="AQ49" s="408"/>
      <c r="AR49" s="409"/>
      <c r="AS49" s="407"/>
      <c r="AT49" s="408"/>
      <c r="AU49" s="758">
        <v>5.5</v>
      </c>
      <c r="BV49" s="361" t="s">
        <v>74</v>
      </c>
      <c r="CI49" s="346"/>
      <c r="CJ49" s="346"/>
      <c r="CK49" s="346"/>
      <c r="CL49" s="346"/>
      <c r="CM49" s="346"/>
      <c r="CN49" s="346"/>
      <c r="CO49" s="346"/>
    </row>
    <row r="50" spans="1:93" s="348" customFormat="1">
      <c r="AD50" s="769" t="s">
        <v>1314</v>
      </c>
      <c r="AE50" s="770"/>
      <c r="AF50" s="770"/>
      <c r="AG50" s="770"/>
      <c r="AH50" s="771"/>
      <c r="AI50" s="774">
        <v>2.1</v>
      </c>
      <c r="AJ50" s="775"/>
      <c r="AK50" s="776"/>
      <c r="AN50" s="407" t="s">
        <v>1275</v>
      </c>
      <c r="AO50" s="408"/>
      <c r="AP50" s="408"/>
      <c r="AQ50" s="408"/>
      <c r="AR50" s="409"/>
      <c r="AS50" s="407"/>
      <c r="AT50" s="408"/>
      <c r="AU50" s="758">
        <v>1.3</v>
      </c>
      <c r="BV50" s="362"/>
      <c r="CI50" s="346"/>
      <c r="CJ50" s="346"/>
      <c r="CK50" s="346"/>
      <c r="CL50" s="346"/>
      <c r="CM50" s="346"/>
      <c r="CN50" s="346"/>
      <c r="CO50" s="346"/>
    </row>
    <row r="51" spans="1:93" s="348" customFormat="1">
      <c r="BV51" s="348" t="s">
        <v>74</v>
      </c>
      <c r="BW51" s="348" t="s">
        <v>74</v>
      </c>
      <c r="CI51" s="346"/>
      <c r="CJ51" s="346"/>
      <c r="CK51" s="346"/>
      <c r="CL51" s="346"/>
      <c r="CM51" s="346"/>
      <c r="CN51" s="346"/>
      <c r="CO51" s="346"/>
    </row>
    <row r="52" spans="1:93" s="348" customFormat="1">
      <c r="BV52" s="348" t="s">
        <v>74</v>
      </c>
      <c r="BW52" s="348" t="s">
        <v>74</v>
      </c>
      <c r="CI52" s="346"/>
      <c r="CJ52" s="346"/>
      <c r="CK52" s="346"/>
      <c r="CL52" s="346"/>
      <c r="CM52" s="346"/>
      <c r="CN52" s="346"/>
      <c r="CO52" s="346"/>
    </row>
    <row r="53" spans="1:93" s="348" customFormat="1">
      <c r="A53" s="351"/>
      <c r="B53" s="351"/>
      <c r="C53" s="351"/>
      <c r="BV53" s="348" t="s">
        <v>74</v>
      </c>
      <c r="CI53" s="346"/>
      <c r="CJ53" s="346"/>
      <c r="CK53" s="346"/>
      <c r="CL53" s="346"/>
      <c r="CM53" s="346"/>
      <c r="CN53" s="346"/>
      <c r="CO53" s="346"/>
    </row>
    <row r="54" spans="1:93" s="348" customFormat="1">
      <c r="CI54" s="346"/>
      <c r="CJ54" s="346"/>
      <c r="CK54" s="346"/>
      <c r="CL54" s="346"/>
      <c r="CM54" s="346"/>
      <c r="CN54" s="346"/>
      <c r="CO54" s="346"/>
    </row>
    <row r="55" spans="1:93" s="348" customFormat="1">
      <c r="CI55" s="346"/>
      <c r="CJ55" s="346"/>
      <c r="CK55" s="346"/>
      <c r="CL55" s="346"/>
      <c r="CM55" s="346"/>
      <c r="CN55" s="346"/>
      <c r="CO55" s="346"/>
    </row>
    <row r="56" spans="1:93" s="348" customFormat="1">
      <c r="AW56" s="849"/>
      <c r="AX56" s="849"/>
      <c r="AY56" s="849"/>
      <c r="AZ56" s="849"/>
      <c r="BA56" s="849"/>
      <c r="BB56" s="850"/>
      <c r="BC56" s="850"/>
      <c r="BD56" s="850"/>
      <c r="CI56" s="346"/>
      <c r="CJ56" s="346"/>
      <c r="CK56" s="346"/>
      <c r="CL56" s="346"/>
      <c r="CM56" s="346"/>
      <c r="CN56" s="346"/>
      <c r="CO56" s="346"/>
    </row>
    <row r="57" spans="1:93" s="348" customFormat="1">
      <c r="AD57" s="348" t="s">
        <v>74</v>
      </c>
      <c r="AW57" s="709"/>
      <c r="AX57" s="709"/>
      <c r="AY57" s="709"/>
      <c r="AZ57" s="709"/>
      <c r="BA57" s="709"/>
      <c r="BB57" s="710"/>
      <c r="BC57" s="710"/>
      <c r="BD57" s="710"/>
      <c r="CI57" s="346"/>
      <c r="CJ57" s="346"/>
      <c r="CK57" s="346"/>
      <c r="CL57" s="346"/>
      <c r="CM57" s="346"/>
      <c r="CN57" s="346"/>
      <c r="CO57" s="346"/>
    </row>
    <row r="58" spans="1:93" s="348" customFormat="1">
      <c r="AW58" s="849"/>
      <c r="AX58" s="849"/>
      <c r="AY58" s="849"/>
      <c r="AZ58" s="849"/>
      <c r="BA58" s="849"/>
      <c r="BB58" s="847"/>
      <c r="BC58" s="847"/>
      <c r="BD58" s="847"/>
      <c r="CI58" s="346"/>
      <c r="CJ58" s="346"/>
      <c r="CK58" s="346"/>
      <c r="CL58" s="346"/>
      <c r="CM58" s="346"/>
      <c r="CN58" s="346"/>
      <c r="CO58" s="346"/>
    </row>
    <row r="59" spans="1:93" s="348" customFormat="1">
      <c r="AI59" s="410"/>
      <c r="AJ59" s="410"/>
      <c r="AK59" s="410"/>
      <c r="AW59" s="846"/>
      <c r="AX59" s="846"/>
      <c r="AY59" s="846"/>
      <c r="AZ59" s="846"/>
      <c r="BA59" s="846"/>
      <c r="BB59" s="848"/>
      <c r="BC59" s="848"/>
      <c r="BD59" s="848"/>
      <c r="BW59" s="348" t="s">
        <v>361</v>
      </c>
      <c r="CI59" s="346"/>
      <c r="CJ59" s="346"/>
      <c r="CK59" s="346"/>
      <c r="CL59" s="346"/>
      <c r="CM59" s="346"/>
      <c r="CN59" s="346"/>
      <c r="CO59" s="346"/>
    </row>
    <row r="60" spans="1:93" s="348" customFormat="1">
      <c r="AN60" s="346"/>
      <c r="AO60" s="346"/>
      <c r="AP60" s="346"/>
      <c r="AQ60" s="346"/>
      <c r="AR60" s="346"/>
      <c r="AS60" s="346"/>
      <c r="AT60" s="346"/>
      <c r="AU60" s="346"/>
      <c r="BW60" s="348" t="s">
        <v>74</v>
      </c>
      <c r="CI60" s="346"/>
      <c r="CJ60" s="346"/>
      <c r="CK60" s="346"/>
      <c r="CL60" s="346"/>
      <c r="CM60" s="346"/>
      <c r="CN60" s="346"/>
      <c r="CO60" s="346"/>
    </row>
    <row r="61" spans="1:93" s="348" customFormat="1">
      <c r="BW61" s="348" t="s">
        <v>74</v>
      </c>
      <c r="CI61" s="346"/>
      <c r="CJ61" s="346"/>
      <c r="CK61" s="346"/>
      <c r="CL61" s="346"/>
      <c r="CM61" s="346"/>
      <c r="CN61" s="346"/>
      <c r="CO61" s="346"/>
    </row>
    <row r="62" spans="1:93" s="348" customFormat="1">
      <c r="AI62" s="363"/>
      <c r="AN62" s="346"/>
      <c r="AO62" s="346"/>
      <c r="AP62" s="346"/>
      <c r="AQ62" s="346"/>
      <c r="AR62" s="346"/>
      <c r="AS62" s="346"/>
      <c r="AT62" s="346"/>
      <c r="AU62" s="346"/>
      <c r="BW62" s="348" t="s">
        <v>74</v>
      </c>
      <c r="CI62" s="346"/>
      <c r="CJ62" s="346"/>
      <c r="CK62" s="346"/>
      <c r="CL62" s="346"/>
      <c r="CM62" s="346"/>
      <c r="CN62" s="346"/>
      <c r="CO62" s="346"/>
    </row>
    <row r="63" spans="1:93" s="348" customFormat="1">
      <c r="BW63" s="348" t="s">
        <v>74</v>
      </c>
      <c r="CI63" s="346"/>
      <c r="CJ63" s="346"/>
      <c r="CK63" s="346"/>
      <c r="CL63" s="346"/>
      <c r="CM63" s="346"/>
      <c r="CN63" s="346"/>
      <c r="CO63" s="346"/>
    </row>
    <row r="64" spans="1:93" s="348" customFormat="1">
      <c r="AN64" s="346"/>
      <c r="AO64" s="346"/>
      <c r="AP64" s="346"/>
      <c r="AQ64" s="346"/>
      <c r="AR64" s="346"/>
      <c r="AS64" s="346"/>
      <c r="AT64" s="346"/>
      <c r="AU64" s="346"/>
      <c r="BW64" s="348" t="s">
        <v>74</v>
      </c>
      <c r="CI64" s="346"/>
      <c r="CJ64" s="346"/>
      <c r="CK64" s="346"/>
      <c r="CL64" s="346"/>
      <c r="CM64" s="346"/>
      <c r="CN64" s="346"/>
      <c r="CO64" s="346"/>
    </row>
    <row r="65" spans="40:93">
      <c r="AW65" s="348"/>
      <c r="AX65" s="348"/>
      <c r="AY65" s="348"/>
      <c r="AZ65" s="348"/>
      <c r="BA65" s="348"/>
      <c r="BB65" s="348"/>
      <c r="BC65" s="348"/>
      <c r="BD65" s="348"/>
      <c r="BW65" s="346" t="s">
        <v>74</v>
      </c>
    </row>
    <row r="66" spans="40:93" s="348" customFormat="1">
      <c r="AN66" s="346"/>
      <c r="AO66" s="346"/>
      <c r="AP66" s="346"/>
      <c r="AQ66" s="346"/>
      <c r="AR66" s="346"/>
      <c r="AS66" s="346"/>
      <c r="AT66" s="346"/>
      <c r="AU66" s="346"/>
      <c r="BW66" s="348" t="s">
        <v>74</v>
      </c>
      <c r="CI66" s="346"/>
      <c r="CJ66" s="346"/>
      <c r="CK66" s="346"/>
      <c r="CL66" s="346"/>
      <c r="CM66" s="346"/>
      <c r="CN66" s="346"/>
      <c r="CO66" s="346"/>
    </row>
    <row r="67" spans="40:93">
      <c r="AW67" s="348"/>
      <c r="AX67" s="348"/>
      <c r="AY67" s="348"/>
      <c r="AZ67" s="348"/>
      <c r="BA67" s="348"/>
      <c r="BB67" s="348"/>
      <c r="BC67" s="348"/>
      <c r="BD67" s="348"/>
    </row>
    <row r="68" spans="40:93">
      <c r="AW68" s="348"/>
      <c r="AX68" s="348"/>
      <c r="AY68" s="348"/>
      <c r="AZ68" s="348"/>
      <c r="BA68" s="348"/>
      <c r="BB68" s="348"/>
      <c r="BC68" s="348"/>
      <c r="BD68" s="348"/>
    </row>
    <row r="69" spans="40:93">
      <c r="AW69" s="348"/>
      <c r="AX69" s="348"/>
      <c r="AY69" s="348"/>
      <c r="AZ69" s="348"/>
      <c r="BA69" s="348"/>
      <c r="BB69" s="348"/>
      <c r="BC69" s="348"/>
      <c r="BD69" s="348"/>
    </row>
    <row r="71" spans="40:93">
      <c r="AW71" s="348"/>
      <c r="AX71" s="348"/>
      <c r="AY71" s="348"/>
      <c r="AZ71" s="348"/>
      <c r="BA71" s="348"/>
      <c r="BB71" s="348"/>
      <c r="BC71" s="348"/>
      <c r="BD71" s="348"/>
    </row>
    <row r="72" spans="40:93">
      <c r="AW72" s="348"/>
      <c r="AX72" s="348"/>
      <c r="AY72" s="348"/>
      <c r="AZ72" s="348"/>
      <c r="BA72" s="348"/>
      <c r="BB72" s="348"/>
      <c r="BC72" s="348"/>
      <c r="BD72" s="348"/>
    </row>
    <row r="73" spans="40:93">
      <c r="AW73" s="348"/>
      <c r="AX73" s="348"/>
      <c r="AY73" s="348"/>
      <c r="AZ73" s="348"/>
      <c r="BA73" s="348"/>
      <c r="BB73" s="348"/>
      <c r="BC73" s="348"/>
      <c r="BD73" s="348"/>
    </row>
    <row r="74" spans="40:93">
      <c r="AW74" s="348"/>
      <c r="AX74" s="348"/>
      <c r="AY74" s="348"/>
      <c r="AZ74" s="348"/>
      <c r="BA74" s="348"/>
      <c r="BB74" s="348"/>
      <c r="BC74" s="348"/>
      <c r="BD74" s="348"/>
    </row>
    <row r="75" spans="40:93">
      <c r="AW75" s="348"/>
      <c r="AX75" s="348"/>
      <c r="AY75" s="348"/>
      <c r="AZ75" s="348"/>
      <c r="BA75" s="348"/>
      <c r="BB75" s="348"/>
      <c r="BC75" s="348"/>
      <c r="BD75" s="348"/>
    </row>
    <row r="76" spans="40:93">
      <c r="AW76" s="348"/>
      <c r="AX76" s="348"/>
      <c r="AY76" s="348"/>
      <c r="AZ76" s="348"/>
      <c r="BA76" s="348"/>
      <c r="BB76" s="348"/>
      <c r="BC76" s="348"/>
      <c r="BD76" s="348"/>
    </row>
    <row r="77" spans="40:93">
      <c r="AW77" s="348"/>
      <c r="AX77" s="348"/>
      <c r="AY77" s="348"/>
      <c r="AZ77" s="348"/>
      <c r="BA77" s="348"/>
      <c r="BB77" s="348"/>
      <c r="BC77" s="348"/>
      <c r="BD77" s="348"/>
    </row>
    <row r="78" spans="40:93">
      <c r="AW78" s="348"/>
      <c r="AX78" s="348"/>
      <c r="AY78" s="348"/>
      <c r="AZ78" s="348"/>
      <c r="BA78" s="348"/>
      <c r="BB78" s="348"/>
      <c r="BC78" s="348"/>
      <c r="BD78" s="348"/>
    </row>
    <row r="79" spans="40:93">
      <c r="AW79" s="348"/>
      <c r="AX79" s="348"/>
      <c r="AY79" s="348"/>
      <c r="AZ79" s="348"/>
      <c r="BA79" s="348"/>
      <c r="BB79" s="348"/>
      <c r="BC79" s="348"/>
      <c r="BD79" s="348"/>
    </row>
    <row r="80" spans="40:93">
      <c r="AW80" s="348"/>
      <c r="AX80" s="348"/>
      <c r="AY80" s="348"/>
      <c r="AZ80" s="348"/>
      <c r="BA80" s="348"/>
      <c r="BB80" s="348"/>
      <c r="BC80" s="348"/>
      <c r="BD80" s="348"/>
    </row>
    <row r="81" spans="49:56">
      <c r="AW81" s="348"/>
      <c r="AX81" s="348"/>
      <c r="AY81" s="348"/>
      <c r="AZ81" s="348"/>
      <c r="BA81" s="348"/>
      <c r="BB81" s="348"/>
      <c r="BC81" s="348"/>
      <c r="BD81" s="348"/>
    </row>
    <row r="82" spans="49:56">
      <c r="AW82" s="348"/>
      <c r="AX82" s="348"/>
      <c r="AY82" s="348"/>
      <c r="AZ82" s="348"/>
      <c r="BA82" s="348"/>
      <c r="BB82" s="348"/>
      <c r="BC82" s="348"/>
      <c r="BD82" s="348"/>
    </row>
    <row r="83" spans="49:56">
      <c r="AW83" s="348"/>
      <c r="AX83" s="348"/>
      <c r="AY83" s="348"/>
      <c r="AZ83" s="348"/>
      <c r="BA83" s="348"/>
      <c r="BB83" s="348"/>
      <c r="BC83" s="348"/>
      <c r="BD83" s="348"/>
    </row>
    <row r="85" spans="49:56">
      <c r="AW85" s="348"/>
      <c r="AX85" s="348"/>
      <c r="AY85" s="348"/>
      <c r="AZ85" s="348"/>
      <c r="BA85" s="348"/>
      <c r="BB85" s="348"/>
      <c r="BC85" s="348"/>
      <c r="BD85" s="348"/>
    </row>
  </sheetData>
  <mergeCells count="249">
    <mergeCell ref="AW35:BA35"/>
    <mergeCell ref="AW15:BA15"/>
    <mergeCell ref="BB15:BD15"/>
    <mergeCell ref="BZ23:CE23"/>
    <mergeCell ref="BZ28:CE28"/>
    <mergeCell ref="BZ24:CE24"/>
    <mergeCell ref="BZ25:CE25"/>
    <mergeCell ref="AW17:BA17"/>
    <mergeCell ref="BG9:BK9"/>
    <mergeCell ref="BL9:BN9"/>
    <mergeCell ref="BZ20:CE20"/>
    <mergeCell ref="BZ21:CE21"/>
    <mergeCell ref="BU27:BW27"/>
    <mergeCell ref="BU22:BW22"/>
    <mergeCell ref="BZ26:CE26"/>
    <mergeCell ref="BZ27:CE27"/>
    <mergeCell ref="BU19:BW20"/>
    <mergeCell ref="BU28:BW28"/>
    <mergeCell ref="BP23:BT23"/>
    <mergeCell ref="BP22:BT22"/>
    <mergeCell ref="CE18:CG18"/>
    <mergeCell ref="BZ22:CE22"/>
    <mergeCell ref="BV14:BW14"/>
    <mergeCell ref="BV15:BW15"/>
    <mergeCell ref="AI42:AK42"/>
    <mergeCell ref="AI43:AK43"/>
    <mergeCell ref="AS9:AU9"/>
    <mergeCell ref="BL10:BN10"/>
    <mergeCell ref="AI34:AK34"/>
    <mergeCell ref="AI35:AK35"/>
    <mergeCell ref="AI36:AK36"/>
    <mergeCell ref="AI37:AK37"/>
    <mergeCell ref="AI38:AK38"/>
    <mergeCell ref="AI39:AK39"/>
    <mergeCell ref="AI40:AK40"/>
    <mergeCell ref="BB35:BD35"/>
    <mergeCell ref="AI16:AK16"/>
    <mergeCell ref="AS24:AU24"/>
    <mergeCell ref="AS23:AU23"/>
    <mergeCell ref="AW18:BA18"/>
    <mergeCell ref="BB18:BD18"/>
    <mergeCell ref="AI28:AK28"/>
    <mergeCell ref="AI29:AK29"/>
    <mergeCell ref="AI30:AK30"/>
    <mergeCell ref="AI31:AK31"/>
    <mergeCell ref="AS25:AU25"/>
    <mergeCell ref="AS26:AU26"/>
    <mergeCell ref="AS20:AU20"/>
    <mergeCell ref="AN5:AR5"/>
    <mergeCell ref="AS5:AU5"/>
    <mergeCell ref="BP10:BS10"/>
    <mergeCell ref="BP11:BS11"/>
    <mergeCell ref="BP12:BS12"/>
    <mergeCell ref="BP13:BS13"/>
    <mergeCell ref="BP14:BS14"/>
    <mergeCell ref="BP15:BS15"/>
    <mergeCell ref="AN6:AR6"/>
    <mergeCell ref="BG8:BK8"/>
    <mergeCell ref="BL8:BN8"/>
    <mergeCell ref="BG10:BK10"/>
    <mergeCell ref="AS6:AU6"/>
    <mergeCell ref="BL7:BN7"/>
    <mergeCell ref="AN12:AR12"/>
    <mergeCell ref="AS8:AU8"/>
    <mergeCell ref="AS10:AU10"/>
    <mergeCell ref="AS12:AU12"/>
    <mergeCell ref="BG7:BK7"/>
    <mergeCell ref="AN13:AR13"/>
    <mergeCell ref="AW59:BA59"/>
    <mergeCell ref="AW6:BA6"/>
    <mergeCell ref="AW7:BA7"/>
    <mergeCell ref="AW8:BA8"/>
    <mergeCell ref="AW10:BA10"/>
    <mergeCell ref="BB6:BD6"/>
    <mergeCell ref="AW5:BA5"/>
    <mergeCell ref="BB5:BD5"/>
    <mergeCell ref="BB7:BD7"/>
    <mergeCell ref="BB8:BD8"/>
    <mergeCell ref="BB10:BD10"/>
    <mergeCell ref="BB58:BD58"/>
    <mergeCell ref="BB59:BD59"/>
    <mergeCell ref="AW56:BA56"/>
    <mergeCell ref="BB56:BD56"/>
    <mergeCell ref="AW58:BA58"/>
    <mergeCell ref="AW9:BA9"/>
    <mergeCell ref="BB9:BD9"/>
    <mergeCell ref="AW11:BA11"/>
    <mergeCell ref="BB11:BD11"/>
    <mergeCell ref="AW12:BA12"/>
    <mergeCell ref="BB12:BD12"/>
    <mergeCell ref="AW16:BA16"/>
    <mergeCell ref="BB16:BD16"/>
    <mergeCell ref="AD50:AH50"/>
    <mergeCell ref="AI50:AK50"/>
    <mergeCell ref="AI49:AK49"/>
    <mergeCell ref="AD46:AH46"/>
    <mergeCell ref="AI46:AK46"/>
    <mergeCell ref="AD49:AH49"/>
    <mergeCell ref="AD44:AH44"/>
    <mergeCell ref="AI44:AK44"/>
    <mergeCell ref="AD45:AH45"/>
    <mergeCell ref="AI45:AK45"/>
    <mergeCell ref="AI48:AK48"/>
    <mergeCell ref="AI47:AK47"/>
    <mergeCell ref="AD47:AH47"/>
    <mergeCell ref="AD48:AH48"/>
    <mergeCell ref="BP25:BT25"/>
    <mergeCell ref="BU25:BW25"/>
    <mergeCell ref="BP26:BT26"/>
    <mergeCell ref="BP27:BT27"/>
    <mergeCell ref="BV5:BW7"/>
    <mergeCell ref="BV16:BW16"/>
    <mergeCell ref="BT16:BU16"/>
    <mergeCell ref="BP16:BS16"/>
    <mergeCell ref="BP9:BS9"/>
    <mergeCell ref="BT8:BU8"/>
    <mergeCell ref="BP5:BS7"/>
    <mergeCell ref="BT5:BU7"/>
    <mergeCell ref="BP8:BS8"/>
    <mergeCell ref="BV8:BW8"/>
    <mergeCell ref="BV9:BW9"/>
    <mergeCell ref="BV10:BW10"/>
    <mergeCell ref="BV11:BW11"/>
    <mergeCell ref="BV12:BW12"/>
    <mergeCell ref="BV13:BW13"/>
    <mergeCell ref="BT15:BU15"/>
    <mergeCell ref="BU46:BW46"/>
    <mergeCell ref="BU34:BW34"/>
    <mergeCell ref="BU35:BW35"/>
    <mergeCell ref="BU36:BW36"/>
    <mergeCell ref="BU37:BW37"/>
    <mergeCell ref="BU38:BW38"/>
    <mergeCell ref="BU40:BW40"/>
    <mergeCell ref="BU41:BW41"/>
    <mergeCell ref="BU42:BW42"/>
    <mergeCell ref="BU43:BW43"/>
    <mergeCell ref="BU44:BW44"/>
    <mergeCell ref="BU45:BW45"/>
    <mergeCell ref="BU39:BW39"/>
    <mergeCell ref="BP33:BT33"/>
    <mergeCell ref="BU33:BW33"/>
    <mergeCell ref="BP32:BT32"/>
    <mergeCell ref="BU32:BW32"/>
    <mergeCell ref="BP19:BT20"/>
    <mergeCell ref="BP24:BT24"/>
    <mergeCell ref="BP28:BT28"/>
    <mergeCell ref="BT9:BU9"/>
    <mergeCell ref="BT10:BU10"/>
    <mergeCell ref="BT11:BU11"/>
    <mergeCell ref="BT12:BU12"/>
    <mergeCell ref="BT13:BU13"/>
    <mergeCell ref="BT14:BU14"/>
    <mergeCell ref="BP31:BT31"/>
    <mergeCell ref="BU31:BW31"/>
    <mergeCell ref="BU30:BW30"/>
    <mergeCell ref="BP30:BT30"/>
    <mergeCell ref="BP29:BT29"/>
    <mergeCell ref="BU29:BW29"/>
    <mergeCell ref="BU26:BW26"/>
    <mergeCell ref="BP21:BT21"/>
    <mergeCell ref="BU21:BW21"/>
    <mergeCell ref="BU24:BW24"/>
    <mergeCell ref="BU23:BW23"/>
    <mergeCell ref="AD41:AH41"/>
    <mergeCell ref="AW13:BA13"/>
    <mergeCell ref="BB13:BD13"/>
    <mergeCell ref="AW14:BA14"/>
    <mergeCell ref="BB14:BD14"/>
    <mergeCell ref="AN7:AR7"/>
    <mergeCell ref="AS7:AU7"/>
    <mergeCell ref="AN8:AR8"/>
    <mergeCell ref="AN9:AR9"/>
    <mergeCell ref="AN10:AR10"/>
    <mergeCell ref="AN11:AR11"/>
    <mergeCell ref="AN19:AR19"/>
    <mergeCell ref="AN24:AR24"/>
    <mergeCell ref="AN21:AR21"/>
    <mergeCell ref="AS13:AU13"/>
    <mergeCell ref="AD32:AH32"/>
    <mergeCell ref="AD33:AH33"/>
    <mergeCell ref="AD34:AH34"/>
    <mergeCell ref="AD35:AH35"/>
    <mergeCell ref="AD36:AH36"/>
    <mergeCell ref="AD37:AH37"/>
    <mergeCell ref="AD38:AH38"/>
    <mergeCell ref="AD39:AH39"/>
    <mergeCell ref="AS19:AU19"/>
    <mergeCell ref="AD31:AH31"/>
    <mergeCell ref="AI41:AK41"/>
    <mergeCell ref="AI32:AK32"/>
    <mergeCell ref="AI33:AK33"/>
    <mergeCell ref="AS11:AU11"/>
    <mergeCell ref="AS21:AU21"/>
    <mergeCell ref="AN18:AR18"/>
    <mergeCell ref="AS18:AU18"/>
    <mergeCell ref="AD40:AH40"/>
    <mergeCell ref="AI21:AK21"/>
    <mergeCell ref="AD26:AH26"/>
    <mergeCell ref="AD16:AH16"/>
    <mergeCell ref="AI24:AK24"/>
    <mergeCell ref="AD25:AH25"/>
    <mergeCell ref="AI25:AK25"/>
    <mergeCell ref="AD17:AH17"/>
    <mergeCell ref="AI17:AK17"/>
    <mergeCell ref="AD29:AH29"/>
    <mergeCell ref="AN26:AR26"/>
    <mergeCell ref="AD30:AH30"/>
    <mergeCell ref="AI20:AK20"/>
    <mergeCell ref="AD18:AH18"/>
    <mergeCell ref="AD22:AH22"/>
    <mergeCell ref="AD23:AH23"/>
    <mergeCell ref="AD42:AH42"/>
    <mergeCell ref="AD43:AH43"/>
    <mergeCell ref="AW38:BA38"/>
    <mergeCell ref="BB38:BD38"/>
    <mergeCell ref="AW40:BA40"/>
    <mergeCell ref="BB17:BD17"/>
    <mergeCell ref="AW39:BA39"/>
    <mergeCell ref="BB39:BD39"/>
    <mergeCell ref="BB40:BD40"/>
    <mergeCell ref="AW37:BA37"/>
    <mergeCell ref="BB37:BD37"/>
    <mergeCell ref="AW36:BA36"/>
    <mergeCell ref="BB36:BD36"/>
    <mergeCell ref="AI26:AK26"/>
    <mergeCell ref="AD27:AH27"/>
    <mergeCell ref="AI27:AK27"/>
    <mergeCell ref="AD28:AH28"/>
    <mergeCell ref="AN22:AR22"/>
    <mergeCell ref="AN25:AR25"/>
    <mergeCell ref="AN20:AR20"/>
    <mergeCell ref="AN23:AR23"/>
    <mergeCell ref="AS22:AU22"/>
    <mergeCell ref="AI18:AK18"/>
    <mergeCell ref="AI19:AK19"/>
    <mergeCell ref="AI23:AK23"/>
    <mergeCell ref="AD24:AH24"/>
    <mergeCell ref="AI22:AK22"/>
    <mergeCell ref="AD19:AH19"/>
    <mergeCell ref="AD20:AH20"/>
    <mergeCell ref="AD21:AH21"/>
    <mergeCell ref="AN17:AR17"/>
    <mergeCell ref="AS17:AU17"/>
    <mergeCell ref="AN14:AR14"/>
    <mergeCell ref="AS14:AU14"/>
    <mergeCell ref="AN15:AR15"/>
    <mergeCell ref="AS15:AU15"/>
    <mergeCell ref="AN16:AR16"/>
    <mergeCell ref="AS16:AU16"/>
  </mergeCells>
  <pageMargins left="0.5" right="0.5" top="0.75" bottom="0.75" header="0.3" footer="0.3"/>
  <pageSetup scale="71" firstPageNumber="20" orientation="landscape" useFirstPageNumber="1" r:id="rId1"/>
  <headerFooter scaleWithDoc="0">
    <oddHeader>&amp;C&amp;"Arial,Bold"&amp;11
&amp;10NOTES TO THE COMPTROLLER'S 2026 ANNUAL REPORT TO THE LEGISLATURE ON THE STATE FUNDS - CASH BASIS OF ACCOUNTING</oddHeader>
    <oddFooter>&amp;R&amp;8&amp;P</oddFooter>
  </headerFooter>
  <colBreaks count="4" manualBreakCount="4">
    <brk id="19" min="1" max="50" man="1"/>
    <brk id="38" min="1" max="50" man="1"/>
    <brk id="57" min="1" max="50" man="1"/>
    <brk id="75" min="1" max="50" man="1"/>
  </colBreaks>
  <customProperties>
    <customPr name="SheetOptions" r:id="rId2"/>
  </customProperties>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AG57"/>
  <sheetViews>
    <sheetView showGridLines="0" zoomScale="80" zoomScaleNormal="80" workbookViewId="0"/>
  </sheetViews>
  <sheetFormatPr defaultColWidth="9.77734375" defaultRowHeight="12.75"/>
  <cols>
    <col min="1" max="2" width="1.77734375" style="89" customWidth="1"/>
    <col min="3" max="3" width="24.77734375" style="89" customWidth="1"/>
    <col min="4" max="4" width="3.44140625" style="89" customWidth="1"/>
    <col min="5" max="5" width="1.109375" style="89" customWidth="1"/>
    <col min="6" max="6" width="11.109375" style="89" customWidth="1"/>
    <col min="7" max="7" width="0.77734375" style="89" customWidth="1"/>
    <col min="8" max="8" width="8.77734375" style="89" customWidth="1"/>
    <col min="9" max="9" width="1.109375" style="89" customWidth="1"/>
    <col min="10" max="10" width="10.77734375" style="89" customWidth="1"/>
    <col min="11" max="11" width="1" style="89" customWidth="1"/>
    <col min="12" max="12" width="9.77734375" style="89" bestFit="1" customWidth="1"/>
    <col min="13" max="13" width="1" style="89" customWidth="1"/>
    <col min="14" max="14" width="11.109375" style="89" customWidth="1"/>
    <col min="15" max="15" width="1.109375" style="89" customWidth="1"/>
    <col min="16" max="16" width="11.77734375" style="89" customWidth="1"/>
    <col min="17" max="17" width="0.77734375" style="89" customWidth="1"/>
    <col min="18" max="18" width="10.77734375" style="89" customWidth="1"/>
    <col min="19" max="19" width="1" style="89" customWidth="1"/>
    <col min="20" max="20" width="10.109375" style="89" customWidth="1"/>
    <col min="21" max="21" width="0.77734375" style="89" customWidth="1"/>
    <col min="22" max="22" width="11.109375" style="89" bestFit="1" customWidth="1"/>
    <col min="23" max="23" width="1" style="89" customWidth="1"/>
    <col min="24" max="24" width="10.77734375" style="89" customWidth="1"/>
    <col min="25" max="25" width="0.77734375" style="89" customWidth="1"/>
    <col min="26" max="26" width="10.77734375" style="89" customWidth="1"/>
    <col min="27" max="27" width="1" style="89" customWidth="1"/>
    <col min="28" max="28" width="10.109375" style="89" customWidth="1"/>
    <col min="29" max="29" width="0.77734375" style="89" customWidth="1"/>
    <col min="30" max="30" width="11.109375" style="89" bestFit="1" customWidth="1"/>
    <col min="31" max="31" width="1" style="89" customWidth="1"/>
    <col min="32" max="16384" width="9.77734375" style="89"/>
  </cols>
  <sheetData>
    <row r="1" spans="1:30" ht="15">
      <c r="A1" s="206" t="s">
        <v>60</v>
      </c>
    </row>
    <row r="3" spans="1:30" ht="18" customHeight="1">
      <c r="A3" s="329" t="s">
        <v>1293</v>
      </c>
      <c r="N3" s="235"/>
      <c r="Q3" s="99"/>
      <c r="R3" s="116"/>
      <c r="S3" s="236"/>
      <c r="T3" s="236"/>
      <c r="U3" s="236"/>
      <c r="V3" s="236"/>
      <c r="W3" s="236"/>
      <c r="X3" s="236"/>
      <c r="Y3" s="236"/>
      <c r="Z3" s="235"/>
      <c r="AA3" s="235"/>
    </row>
    <row r="4" spans="1:30" ht="18" customHeight="1">
      <c r="N4" s="235"/>
      <c r="Q4" s="99"/>
      <c r="R4" s="116"/>
      <c r="S4" s="236"/>
      <c r="T4" s="236"/>
      <c r="U4" s="236"/>
      <c r="V4" s="236"/>
      <c r="W4" s="236"/>
      <c r="X4" s="236"/>
      <c r="Y4" s="236"/>
      <c r="Z4" s="235"/>
      <c r="AA4" s="235"/>
    </row>
    <row r="5" spans="1:30" ht="18" customHeight="1">
      <c r="N5" s="235"/>
      <c r="Q5" s="99"/>
      <c r="R5" s="116"/>
      <c r="S5" s="236"/>
      <c r="T5" s="236"/>
      <c r="U5" s="236"/>
      <c r="V5" s="236"/>
      <c r="W5" s="236"/>
      <c r="X5" s="236"/>
      <c r="Y5" s="236"/>
      <c r="Z5" s="235"/>
      <c r="AA5" s="235"/>
    </row>
    <row r="6" spans="1:30" ht="16.350000000000001" customHeight="1">
      <c r="B6" s="238" t="s">
        <v>1321</v>
      </c>
      <c r="C6" s="239"/>
      <c r="D6" s="236"/>
      <c r="E6" s="236"/>
      <c r="F6" s="236"/>
      <c r="G6" s="236"/>
      <c r="H6" s="236"/>
      <c r="I6" s="236"/>
      <c r="J6" s="236"/>
      <c r="K6" s="236"/>
      <c r="L6" s="235"/>
      <c r="M6" s="235"/>
      <c r="N6" s="235"/>
      <c r="O6" s="235"/>
      <c r="P6" s="235"/>
      <c r="Q6" s="235"/>
      <c r="R6" s="235"/>
      <c r="S6" s="235"/>
      <c r="T6" s="235"/>
      <c r="U6" s="235"/>
      <c r="V6" s="235"/>
      <c r="W6" s="235"/>
      <c r="X6" s="235"/>
      <c r="Y6" s="235"/>
      <c r="Z6" s="235"/>
      <c r="AA6" s="235"/>
      <c r="AB6" s="237"/>
    </row>
    <row r="7" spans="1:30" ht="10.35" customHeight="1">
      <c r="B7" s="240"/>
      <c r="C7" s="240"/>
      <c r="D7" s="235"/>
      <c r="E7" s="235"/>
      <c r="F7" s="235"/>
      <c r="G7" s="235"/>
      <c r="H7" s="235"/>
      <c r="I7" s="235"/>
      <c r="J7" s="235"/>
      <c r="K7" s="235"/>
      <c r="L7" s="235"/>
      <c r="M7" s="235"/>
      <c r="N7" s="235"/>
      <c r="O7" s="235"/>
      <c r="P7" s="235"/>
      <c r="Q7" s="235"/>
      <c r="R7" s="235"/>
      <c r="S7" s="235"/>
      <c r="T7" s="235"/>
      <c r="U7" s="235"/>
      <c r="V7" s="235"/>
      <c r="W7" s="235"/>
      <c r="X7" s="235"/>
      <c r="Y7" s="235"/>
      <c r="Z7" s="235"/>
      <c r="AA7" s="235"/>
      <c r="AB7" s="237"/>
    </row>
    <row r="8" spans="1:30" ht="16.350000000000001" customHeight="1">
      <c r="B8" s="239"/>
      <c r="C8" s="241" t="s">
        <v>1328</v>
      </c>
      <c r="D8" s="95"/>
      <c r="E8" s="95"/>
      <c r="F8" s="95"/>
      <c r="G8" s="95"/>
      <c r="H8" s="95"/>
      <c r="I8" s="95"/>
      <c r="J8" s="95"/>
      <c r="AB8" s="237"/>
    </row>
    <row r="9" spans="1:30" ht="16.350000000000001" customHeight="1">
      <c r="B9" s="239"/>
      <c r="C9" s="241" t="s">
        <v>1327</v>
      </c>
      <c r="D9" s="95"/>
      <c r="E9" s="95"/>
      <c r="F9" s="95"/>
      <c r="G9" s="95"/>
      <c r="H9" s="95"/>
      <c r="I9" s="95"/>
      <c r="J9" s="95"/>
      <c r="AB9" s="237"/>
    </row>
    <row r="10" spans="1:30" ht="16.350000000000001" customHeight="1">
      <c r="B10" s="239"/>
      <c r="C10" s="241" t="s">
        <v>384</v>
      </c>
      <c r="D10" s="95"/>
      <c r="E10" s="95"/>
      <c r="F10" s="95"/>
      <c r="G10" s="95"/>
      <c r="H10" s="95"/>
      <c r="I10" s="95"/>
      <c r="J10" s="95"/>
    </row>
    <row r="11" spans="1:30" ht="7.35" customHeight="1">
      <c r="B11" s="239"/>
      <c r="C11" s="239"/>
      <c r="D11" s="95"/>
      <c r="E11" s="95"/>
      <c r="F11" s="95"/>
      <c r="G11" s="95"/>
      <c r="H11" s="95"/>
      <c r="I11" s="95"/>
      <c r="J11" s="95"/>
    </row>
    <row r="12" spans="1:30" ht="16.350000000000001" customHeight="1">
      <c r="B12" s="239"/>
      <c r="C12" s="241" t="s">
        <v>385</v>
      </c>
      <c r="D12" s="95"/>
      <c r="E12" s="95"/>
      <c r="F12" s="95"/>
      <c r="G12" s="95"/>
      <c r="H12" s="95"/>
      <c r="I12" s="95"/>
      <c r="J12" s="95"/>
    </row>
    <row r="13" spans="1:30" ht="16.350000000000001" customHeight="1">
      <c r="B13" s="239"/>
      <c r="C13" s="241" t="s">
        <v>74</v>
      </c>
      <c r="D13" s="95"/>
      <c r="E13" s="95"/>
      <c r="F13" s="95"/>
      <c r="G13" s="95"/>
      <c r="H13" s="95"/>
      <c r="I13" s="95"/>
      <c r="J13" s="95"/>
    </row>
    <row r="14" spans="1:30" ht="16.350000000000001" customHeight="1">
      <c r="B14" s="239"/>
      <c r="C14" s="241" t="s">
        <v>1294</v>
      </c>
      <c r="D14" s="95"/>
      <c r="E14" s="95"/>
      <c r="F14" s="95"/>
      <c r="G14" s="95"/>
      <c r="H14" s="95"/>
      <c r="I14" s="95"/>
      <c r="J14" s="95"/>
    </row>
    <row r="15" spans="1:30" ht="16.350000000000001" customHeight="1"/>
    <row r="16" spans="1:30" ht="18" customHeight="1">
      <c r="B16" s="95"/>
      <c r="C16" s="242" t="s">
        <v>1296</v>
      </c>
      <c r="D16" s="243"/>
      <c r="E16" s="244"/>
      <c r="G16" s="244"/>
      <c r="H16" s="245"/>
      <c r="I16" s="244"/>
      <c r="J16" s="245"/>
      <c r="K16" s="244"/>
      <c r="L16" s="245"/>
      <c r="M16" s="244"/>
      <c r="O16" s="244"/>
      <c r="Q16" s="244"/>
      <c r="R16" s="245"/>
      <c r="S16" s="245"/>
      <c r="T16" s="245"/>
      <c r="U16" s="245"/>
      <c r="V16" s="245"/>
      <c r="W16" s="245"/>
      <c r="Y16" s="245"/>
      <c r="Z16" s="245"/>
      <c r="AA16" s="245"/>
      <c r="AD16" s="245"/>
    </row>
    <row r="17" spans="2:33" ht="18" customHeight="1">
      <c r="B17" s="95"/>
      <c r="C17" s="246"/>
      <c r="F17" s="247">
        <v>2025</v>
      </c>
      <c r="G17" s="237"/>
      <c r="X17" s="247">
        <v>2026</v>
      </c>
      <c r="AD17" s="248" t="s">
        <v>362</v>
      </c>
      <c r="AE17" s="235"/>
    </row>
    <row r="18" spans="2:33" ht="14.1" customHeight="1">
      <c r="B18" s="95"/>
      <c r="F18" s="487" t="s">
        <v>363</v>
      </c>
      <c r="H18" s="487" t="s">
        <v>364</v>
      </c>
      <c r="J18" s="487" t="s">
        <v>365</v>
      </c>
      <c r="L18" s="487" t="s">
        <v>366</v>
      </c>
      <c r="N18" s="487" t="s">
        <v>367</v>
      </c>
      <c r="P18" s="487" t="s">
        <v>368</v>
      </c>
      <c r="R18" s="487" t="s">
        <v>369</v>
      </c>
      <c r="T18" s="487" t="s">
        <v>370</v>
      </c>
      <c r="V18" s="487" t="s">
        <v>371</v>
      </c>
      <c r="X18" s="487" t="s">
        <v>372</v>
      </c>
      <c r="Z18" s="487" t="s">
        <v>373</v>
      </c>
      <c r="AB18" s="487" t="s">
        <v>374</v>
      </c>
      <c r="AD18" s="487" t="s">
        <v>375</v>
      </c>
      <c r="AE18" s="235"/>
    </row>
    <row r="19" spans="2:33" s="237" customFormat="1" ht="18" customHeight="1">
      <c r="B19" s="99"/>
      <c r="C19" s="263" t="s">
        <v>386</v>
      </c>
      <c r="E19" s="264"/>
      <c r="F19" s="295">
        <v>0</v>
      </c>
      <c r="G19" s="292"/>
      <c r="H19" s="295">
        <f>F32</f>
        <v>0</v>
      </c>
      <c r="I19" s="294"/>
      <c r="J19" s="295">
        <f>H32</f>
        <v>8832</v>
      </c>
      <c r="K19" s="294"/>
      <c r="L19" s="295">
        <f>J32</f>
        <v>0</v>
      </c>
      <c r="M19" s="294"/>
      <c r="N19" s="295">
        <f>L32</f>
        <v>95162</v>
      </c>
      <c r="O19" s="294"/>
      <c r="P19" s="295">
        <f>N32</f>
        <v>317241</v>
      </c>
      <c r="Q19" s="294"/>
      <c r="R19" s="295">
        <f>P32</f>
        <v>0</v>
      </c>
      <c r="S19" s="294"/>
      <c r="T19" s="295">
        <f>R32</f>
        <v>0</v>
      </c>
      <c r="U19" s="294"/>
      <c r="V19" s="295">
        <f>T32</f>
        <v>7465</v>
      </c>
      <c r="W19" s="294"/>
      <c r="X19" s="295">
        <f>V32</f>
        <v>0</v>
      </c>
      <c r="Y19" s="294"/>
      <c r="Z19" s="295">
        <f>X32</f>
        <v>180122</v>
      </c>
      <c r="AA19" s="294"/>
      <c r="AB19" s="295">
        <f>Z32</f>
        <v>688435</v>
      </c>
      <c r="AC19" s="296"/>
      <c r="AD19" s="295">
        <f>F19</f>
        <v>0</v>
      </c>
      <c r="AE19" s="254"/>
      <c r="AF19" s="249"/>
      <c r="AG19" s="249"/>
    </row>
    <row r="20" spans="2:33" ht="12" customHeight="1">
      <c r="B20" s="95"/>
      <c r="C20" s="265"/>
      <c r="E20" s="251"/>
      <c r="F20"/>
      <c r="G20" s="251"/>
      <c r="H20" s="252"/>
      <c r="I20" s="251"/>
      <c r="J20" s="252"/>
      <c r="K20" s="251"/>
      <c r="L20" s="252"/>
      <c r="M20" s="251"/>
      <c r="N20" s="252"/>
      <c r="O20" s="251"/>
      <c r="P20" s="252"/>
      <c r="Q20" s="251"/>
      <c r="R20" s="252"/>
      <c r="S20" s="251"/>
      <c r="T20" s="252"/>
      <c r="U20" s="251"/>
      <c r="V20" s="252"/>
      <c r="W20" s="251"/>
      <c r="X20" s="252"/>
      <c r="Y20" s="251"/>
      <c r="Z20" s="252"/>
      <c r="AA20" s="251"/>
      <c r="AB20" s="252"/>
      <c r="AC20" s="251"/>
      <c r="AD20" s="252"/>
      <c r="AE20" s="92"/>
      <c r="AF20" s="94"/>
      <c r="AG20" s="94"/>
    </row>
    <row r="21" spans="2:33" ht="18" customHeight="1">
      <c r="B21" s="95"/>
      <c r="C21" s="265" t="s">
        <v>387</v>
      </c>
      <c r="E21" s="251"/>
      <c r="F21" s="298">
        <v>4846800</v>
      </c>
      <c r="G21" s="267"/>
      <c r="H21" s="298">
        <v>1912241</v>
      </c>
      <c r="I21" s="267"/>
      <c r="J21" s="298">
        <v>2845621</v>
      </c>
      <c r="K21" s="298"/>
      <c r="L21" s="298">
        <v>2248236</v>
      </c>
      <c r="M21" s="298"/>
      <c r="N21" s="298">
        <v>2125089</v>
      </c>
      <c r="O21" s="298"/>
      <c r="P21" s="298">
        <v>2778765</v>
      </c>
      <c r="Q21" s="298"/>
      <c r="R21" s="298">
        <v>1010798</v>
      </c>
      <c r="S21" s="298"/>
      <c r="T21" s="298">
        <v>1348044</v>
      </c>
      <c r="U21" s="298"/>
      <c r="V21" s="298">
        <v>3343900</v>
      </c>
      <c r="W21" s="298"/>
      <c r="X21" s="298">
        <v>4942234</v>
      </c>
      <c r="Y21" s="298"/>
      <c r="Z21" s="298">
        <v>3639202</v>
      </c>
      <c r="AA21" s="267"/>
      <c r="AB21" s="298">
        <v>2664504</v>
      </c>
      <c r="AC21" s="267"/>
      <c r="AD21" s="298">
        <f>ROUND(SUM(F21:AB21),0)</f>
        <v>33705434</v>
      </c>
      <c r="AE21" s="92"/>
      <c r="AF21" s="256"/>
      <c r="AG21" s="94"/>
    </row>
    <row r="22" spans="2:33" ht="18" customHeight="1">
      <c r="B22" s="95"/>
      <c r="C22" s="265" t="s">
        <v>388</v>
      </c>
      <c r="E22" s="251"/>
      <c r="F22" s="298">
        <v>195</v>
      </c>
      <c r="G22" s="298" t="s">
        <v>74</v>
      </c>
      <c r="H22" s="298">
        <v>127</v>
      </c>
      <c r="I22" s="298"/>
      <c r="J22" s="298">
        <v>176</v>
      </c>
      <c r="K22" s="298"/>
      <c r="L22" s="298">
        <v>257</v>
      </c>
      <c r="M22" s="298"/>
      <c r="N22" s="298">
        <v>106</v>
      </c>
      <c r="O22" s="298"/>
      <c r="P22" s="298">
        <v>161</v>
      </c>
      <c r="Q22" s="298"/>
      <c r="R22" s="298">
        <v>400</v>
      </c>
      <c r="S22" s="298"/>
      <c r="T22" s="298">
        <v>167</v>
      </c>
      <c r="U22" s="298"/>
      <c r="V22" s="298">
        <v>6349</v>
      </c>
      <c r="W22" s="298"/>
      <c r="X22" s="298">
        <v>428</v>
      </c>
      <c r="Y22" s="298"/>
      <c r="Z22" s="298">
        <v>201</v>
      </c>
      <c r="AA22" s="298"/>
      <c r="AB22" s="298">
        <v>54</v>
      </c>
      <c r="AC22" s="267" t="s">
        <v>74</v>
      </c>
      <c r="AD22" s="298">
        <f t="shared" ref="AD22:AD24" si="0">ROUND(SUM(F22:AB22),0)</f>
        <v>8621</v>
      </c>
      <c r="AE22" s="92"/>
      <c r="AF22" s="256"/>
      <c r="AG22" s="94"/>
    </row>
    <row r="23" spans="2:33" ht="18" customHeight="1">
      <c r="B23" s="95"/>
      <c r="C23" s="265" t="s">
        <v>389</v>
      </c>
      <c r="E23" s="251"/>
      <c r="F23" s="298">
        <v>40242</v>
      </c>
      <c r="G23" s="298" t="s">
        <v>74</v>
      </c>
      <c r="H23" s="298">
        <v>88042</v>
      </c>
      <c r="I23" s="298"/>
      <c r="J23" s="298">
        <v>1841135</v>
      </c>
      <c r="K23" s="298"/>
      <c r="L23" s="298">
        <v>-12725</v>
      </c>
      <c r="M23" s="298"/>
      <c r="N23" s="298">
        <v>-2688</v>
      </c>
      <c r="O23" s="298"/>
      <c r="P23" s="298">
        <v>1553904</v>
      </c>
      <c r="Q23" s="298"/>
      <c r="R23" s="298">
        <v>-411883</v>
      </c>
      <c r="S23" s="298"/>
      <c r="T23" s="298">
        <v>-11367</v>
      </c>
      <c r="U23" s="298"/>
      <c r="V23" s="298">
        <v>3055281</v>
      </c>
      <c r="W23" s="298"/>
      <c r="X23" s="298">
        <v>264356</v>
      </c>
      <c r="Y23" s="298"/>
      <c r="Z23" s="298">
        <v>73358</v>
      </c>
      <c r="AA23" s="298"/>
      <c r="AB23" s="298">
        <v>3585203</v>
      </c>
      <c r="AC23" s="267" t="s">
        <v>74</v>
      </c>
      <c r="AD23" s="298">
        <f t="shared" ref="AD23" si="1">ROUND(SUM(F23:AB23),0)</f>
        <v>10062858</v>
      </c>
      <c r="AE23" s="92"/>
      <c r="AF23" s="256"/>
      <c r="AG23" s="94"/>
    </row>
    <row r="24" spans="2:33" ht="18" customHeight="1">
      <c r="B24" s="95"/>
      <c r="C24" s="89" t="s">
        <v>390</v>
      </c>
      <c r="D24" s="262" t="s">
        <v>391</v>
      </c>
      <c r="E24" s="251"/>
      <c r="F24" s="298">
        <v>29180</v>
      </c>
      <c r="G24" s="298" t="s">
        <v>74</v>
      </c>
      <c r="H24" s="298">
        <v>0</v>
      </c>
      <c r="I24" s="298"/>
      <c r="J24" s="298">
        <v>0</v>
      </c>
      <c r="K24" s="298"/>
      <c r="L24" s="298">
        <v>800</v>
      </c>
      <c r="M24" s="298"/>
      <c r="N24" s="298">
        <v>20068</v>
      </c>
      <c r="O24" s="298"/>
      <c r="P24" s="298">
        <v>6817</v>
      </c>
      <c r="Q24" s="298"/>
      <c r="R24" s="298">
        <v>0</v>
      </c>
      <c r="S24" s="298"/>
      <c r="T24" s="298">
        <v>0</v>
      </c>
      <c r="U24" s="298"/>
      <c r="V24" s="298">
        <v>0</v>
      </c>
      <c r="W24" s="298"/>
      <c r="X24" s="298">
        <v>0</v>
      </c>
      <c r="Y24" s="298"/>
      <c r="Z24" s="298">
        <v>796</v>
      </c>
      <c r="AA24" s="298"/>
      <c r="AB24" s="298">
        <v>0</v>
      </c>
      <c r="AC24" s="267" t="s">
        <v>74</v>
      </c>
      <c r="AD24" s="298">
        <f t="shared" si="0"/>
        <v>57661</v>
      </c>
      <c r="AE24" s="92"/>
      <c r="AF24" s="256"/>
      <c r="AG24" s="94" t="s">
        <v>74</v>
      </c>
    </row>
    <row r="25" spans="2:33" s="237" customFormat="1" ht="18" customHeight="1">
      <c r="B25" s="99"/>
      <c r="C25" s="237" t="s">
        <v>379</v>
      </c>
      <c r="E25" s="253"/>
      <c r="F25" s="478">
        <f>ROUND(SUM(F21:F24),0)</f>
        <v>4916417</v>
      </c>
      <c r="G25" s="253"/>
      <c r="H25" s="478">
        <f>ROUND(SUM(H21:H24),0)</f>
        <v>2000410</v>
      </c>
      <c r="I25" s="253"/>
      <c r="J25" s="478">
        <f>ROUND(SUM(J21:J24),0)</f>
        <v>4686932</v>
      </c>
      <c r="K25" s="253"/>
      <c r="L25" s="478">
        <f>ROUND(SUM(L21:L24),0)</f>
        <v>2236568</v>
      </c>
      <c r="M25" s="254"/>
      <c r="N25" s="478">
        <f>ROUND(SUM(N21:N24),0)</f>
        <v>2142575</v>
      </c>
      <c r="O25" s="254"/>
      <c r="P25" s="478">
        <f>ROUND(SUM(P21:P24),0)</f>
        <v>4339647</v>
      </c>
      <c r="Q25" s="264"/>
      <c r="R25" s="478">
        <f>ROUND(SUM(R21:R24),0)</f>
        <v>599315</v>
      </c>
      <c r="S25" s="264"/>
      <c r="T25" s="478">
        <f>ROUND(SUM(T21:T24),0)</f>
        <v>1336844</v>
      </c>
      <c r="U25" s="264"/>
      <c r="V25" s="478">
        <f>ROUND(SUM(V21:V24),0)</f>
        <v>6405530</v>
      </c>
      <c r="W25" s="264"/>
      <c r="X25" s="478">
        <f>ROUND(SUM(X21:X24),0)</f>
        <v>5207018</v>
      </c>
      <c r="Y25" s="264"/>
      <c r="Z25" s="478">
        <f>ROUND(SUM(Z21:Z24),0)</f>
        <v>3713557</v>
      </c>
      <c r="AA25" s="264"/>
      <c r="AB25" s="478">
        <f>ROUND(SUM(AB21:AB24),0)</f>
        <v>6249761</v>
      </c>
      <c r="AC25" s="264"/>
      <c r="AD25" s="478">
        <f>ROUND(SUM(AD21:AD24),0)</f>
        <v>43834574</v>
      </c>
      <c r="AE25" s="254"/>
      <c r="AF25" s="256"/>
      <c r="AG25" s="249"/>
    </row>
    <row r="26" spans="2:33" ht="16.350000000000001" customHeight="1">
      <c r="B26" s="95"/>
      <c r="E26" s="244"/>
      <c r="F26" s="252"/>
      <c r="G26" s="244"/>
      <c r="H26" s="252"/>
      <c r="I26" s="479"/>
      <c r="J26" s="252"/>
      <c r="K26" s="479"/>
      <c r="L26" s="252"/>
      <c r="M26" s="479"/>
      <c r="N26" s="252"/>
      <c r="O26" s="479"/>
      <c r="P26" s="252"/>
      <c r="Q26" s="244"/>
      <c r="R26" s="252"/>
      <c r="S26" s="244"/>
      <c r="T26" s="252"/>
      <c r="V26" s="252"/>
      <c r="X26" s="252"/>
      <c r="Z26" s="252"/>
      <c r="AA26" s="479"/>
      <c r="AB26" s="252"/>
      <c r="AD26" s="252"/>
      <c r="AF26" s="256"/>
      <c r="AG26" s="94"/>
    </row>
    <row r="27" spans="2:33" ht="16.350000000000001" customHeight="1">
      <c r="B27" s="95"/>
      <c r="C27" s="89" t="s">
        <v>392</v>
      </c>
      <c r="E27" s="244"/>
      <c r="F27" s="298">
        <v>0</v>
      </c>
      <c r="G27" s="267"/>
      <c r="H27" s="298">
        <v>0</v>
      </c>
      <c r="I27" s="267"/>
      <c r="J27" s="298">
        <v>0</v>
      </c>
      <c r="K27" s="298"/>
      <c r="L27" s="298">
        <v>0</v>
      </c>
      <c r="M27" s="298"/>
      <c r="N27" s="298">
        <v>7249</v>
      </c>
      <c r="O27" s="298"/>
      <c r="P27" s="298">
        <v>1217</v>
      </c>
      <c r="Q27" s="298"/>
      <c r="R27" s="298">
        <v>0</v>
      </c>
      <c r="S27" s="298"/>
      <c r="T27" s="298">
        <v>0</v>
      </c>
      <c r="U27" s="298"/>
      <c r="V27" s="298">
        <v>551</v>
      </c>
      <c r="W27" s="298"/>
      <c r="X27" s="298">
        <v>0</v>
      </c>
      <c r="Y27" s="298"/>
      <c r="Z27" s="298">
        <v>4436</v>
      </c>
      <c r="AA27" s="267"/>
      <c r="AB27" s="298">
        <v>6006</v>
      </c>
      <c r="AC27" s="267"/>
      <c r="AD27" s="298">
        <f>ROUND(SUM(F27:AB27),0)</f>
        <v>19459</v>
      </c>
      <c r="AF27" s="256"/>
      <c r="AG27" s="94"/>
    </row>
    <row r="28" spans="2:33" ht="18" customHeight="1">
      <c r="B28" s="95"/>
      <c r="C28" s="89" t="s">
        <v>380</v>
      </c>
      <c r="E28" s="244"/>
      <c r="F28" s="298">
        <v>0</v>
      </c>
      <c r="G28" s="267"/>
      <c r="H28" s="298">
        <v>0</v>
      </c>
      <c r="I28" s="267"/>
      <c r="J28" s="298">
        <v>8832</v>
      </c>
      <c r="K28" s="298"/>
      <c r="L28" s="298">
        <v>0</v>
      </c>
      <c r="M28" s="298"/>
      <c r="N28" s="298">
        <v>13714</v>
      </c>
      <c r="O28" s="298"/>
      <c r="P28" s="298">
        <v>165499</v>
      </c>
      <c r="Q28" s="298"/>
      <c r="R28" s="298">
        <v>0</v>
      </c>
      <c r="S28" s="298"/>
      <c r="T28" s="298">
        <v>0</v>
      </c>
      <c r="U28" s="298"/>
      <c r="V28" s="298">
        <v>7460</v>
      </c>
      <c r="W28" s="298"/>
      <c r="X28" s="298">
        <v>0</v>
      </c>
      <c r="Y28" s="298"/>
      <c r="Z28" s="298">
        <v>122867</v>
      </c>
      <c r="AA28" s="267"/>
      <c r="AB28" s="298">
        <v>3595792</v>
      </c>
      <c r="AC28" s="267"/>
      <c r="AD28" s="298">
        <f>ROUND(SUM(F28:AB28),0)</f>
        <v>3914164</v>
      </c>
      <c r="AE28" s="92"/>
      <c r="AF28" s="256"/>
      <c r="AG28" s="256"/>
    </row>
    <row r="29" spans="2:33" ht="18" customHeight="1">
      <c r="B29" s="95"/>
      <c r="C29" s="89" t="s">
        <v>381</v>
      </c>
      <c r="E29" s="244"/>
      <c r="F29" s="298">
        <v>4916417</v>
      </c>
      <c r="G29" s="267"/>
      <c r="H29" s="298">
        <v>1991578</v>
      </c>
      <c r="I29" s="267"/>
      <c r="J29" s="298">
        <v>4686932</v>
      </c>
      <c r="K29" s="298"/>
      <c r="L29" s="298">
        <v>2141406</v>
      </c>
      <c r="M29" s="298"/>
      <c r="N29" s="298">
        <v>1899533</v>
      </c>
      <c r="O29" s="298"/>
      <c r="P29" s="298">
        <v>4490172</v>
      </c>
      <c r="Q29" s="298"/>
      <c r="R29" s="298">
        <v>599315</v>
      </c>
      <c r="S29" s="298"/>
      <c r="T29" s="298">
        <v>1329379</v>
      </c>
      <c r="U29" s="298"/>
      <c r="V29" s="298">
        <v>6404984</v>
      </c>
      <c r="W29" s="298"/>
      <c r="X29" s="298">
        <v>5026896</v>
      </c>
      <c r="Y29" s="298"/>
      <c r="Z29" s="298">
        <v>3077941</v>
      </c>
      <c r="AA29" s="267"/>
      <c r="AB29" s="298">
        <v>3336398</v>
      </c>
      <c r="AC29" s="267"/>
      <c r="AD29" s="298">
        <f>ROUND(SUM(F29:AB29),0)</f>
        <v>39900951</v>
      </c>
      <c r="AE29" s="92"/>
      <c r="AF29" s="256"/>
      <c r="AG29" s="256"/>
    </row>
    <row r="30" spans="2:33" s="237" customFormat="1" ht="18" customHeight="1">
      <c r="B30" s="99"/>
      <c r="C30" s="237" t="s">
        <v>382</v>
      </c>
      <c r="E30" s="257"/>
      <c r="F30" s="480">
        <f>ROUND(SUM(F27:F29),0)</f>
        <v>4916417</v>
      </c>
      <c r="G30" s="257"/>
      <c r="H30" s="480">
        <f>ROUND(SUM(H27:H29),0)</f>
        <v>1991578</v>
      </c>
      <c r="I30" s="257"/>
      <c r="J30" s="480">
        <f>ROUND(SUM(J27:J29),0)</f>
        <v>4695764</v>
      </c>
      <c r="K30" s="257"/>
      <c r="L30" s="480">
        <f>ROUND(SUM(L27:L29),0)</f>
        <v>2141406</v>
      </c>
      <c r="M30" s="257"/>
      <c r="N30" s="480">
        <f>ROUND(SUM(N27:N29),0)</f>
        <v>1920496</v>
      </c>
      <c r="O30" s="257"/>
      <c r="P30" s="480">
        <f>ROUND(SUM(P27:P29),0)</f>
        <v>4656888</v>
      </c>
      <c r="Q30" s="257"/>
      <c r="R30" s="480">
        <f>ROUND(SUM(R27:R29),0)</f>
        <v>599315</v>
      </c>
      <c r="S30" s="257"/>
      <c r="T30" s="480">
        <f>ROUND(SUM(T27:T29),0)</f>
        <v>1329379</v>
      </c>
      <c r="U30" s="257"/>
      <c r="V30" s="480">
        <f>ROUND(SUM(V27:V29),0)</f>
        <v>6412995</v>
      </c>
      <c r="W30" s="257"/>
      <c r="X30" s="480">
        <f>ROUND(SUM(X27:X29),0)</f>
        <v>5026896</v>
      </c>
      <c r="Y30" s="257"/>
      <c r="Z30" s="480">
        <f>ROUND(SUM(Z27:Z29),0)</f>
        <v>3205244</v>
      </c>
      <c r="AA30" s="257"/>
      <c r="AB30" s="480">
        <f>ROUND(SUM(AB27:AB29),0)</f>
        <v>6938196</v>
      </c>
      <c r="AC30" s="264"/>
      <c r="AD30" s="480">
        <f>ROUND(SUM(AD27:AD29),0)</f>
        <v>43834574</v>
      </c>
      <c r="AE30" s="254"/>
      <c r="AF30" s="258"/>
      <c r="AG30" s="258"/>
    </row>
    <row r="31" spans="2:33" ht="12" customHeight="1">
      <c r="B31" s="95"/>
      <c r="F31" s="252"/>
      <c r="H31" s="252"/>
      <c r="J31" s="252"/>
      <c r="K31" s="245"/>
      <c r="L31" s="252"/>
      <c r="N31" s="252"/>
      <c r="P31" s="252"/>
      <c r="R31" s="252"/>
      <c r="T31" s="252"/>
      <c r="V31" s="252"/>
      <c r="X31" s="252"/>
      <c r="Z31" s="252"/>
      <c r="AA31" s="479"/>
      <c r="AB31" s="252"/>
      <c r="AD31" s="252"/>
      <c r="AE31" s="259"/>
      <c r="AF31" s="92"/>
      <c r="AG31" s="92"/>
    </row>
    <row r="32" spans="2:33" s="237" customFormat="1" ht="14.1" customHeight="1" thickBot="1">
      <c r="B32" s="99"/>
      <c r="C32" s="237" t="s">
        <v>383</v>
      </c>
      <c r="D32" s="260"/>
      <c r="E32" s="264"/>
      <c r="F32" s="393">
        <f>ROUND((SUM(F19)+SUM(F25)-SUM(F30)),0)</f>
        <v>0</v>
      </c>
      <c r="G32" s="264"/>
      <c r="H32" s="393">
        <f>ROUND((SUM(H19)+SUM(H25)-SUM(H30)),0)</f>
        <v>8832</v>
      </c>
      <c r="I32" s="264"/>
      <c r="J32" s="393">
        <f>ROUND((SUM(J19)+SUM(J25)-SUM(J30)),0)</f>
        <v>0</v>
      </c>
      <c r="K32" s="264"/>
      <c r="L32" s="393">
        <f>ROUND((SUM(L19)+SUM(L25)-SUM(L30)),0)</f>
        <v>95162</v>
      </c>
      <c r="M32" s="264"/>
      <c r="N32" s="393">
        <f>ROUND((SUM(N19)+SUM(N25)-SUM(N30)),0)</f>
        <v>317241</v>
      </c>
      <c r="O32" s="264"/>
      <c r="P32" s="393">
        <f>ROUND((SUM(P19)+SUM(P25)-SUM(P30)),0)</f>
        <v>0</v>
      </c>
      <c r="Q32" s="264"/>
      <c r="R32" s="393">
        <f>ROUND((SUM(R19)+SUM(R25)-SUM(R30)),0)</f>
        <v>0</v>
      </c>
      <c r="S32" s="264"/>
      <c r="T32" s="393">
        <f>ROUND((SUM(T19)+SUM(T25)-SUM(T30)),0)</f>
        <v>7465</v>
      </c>
      <c r="U32" s="264"/>
      <c r="V32" s="393">
        <f>ROUND((SUM(V19)+SUM(V25)-SUM(V30)),0)</f>
        <v>0</v>
      </c>
      <c r="W32" s="264"/>
      <c r="X32" s="393">
        <f>ROUND((SUM(X19)+SUM(X25)-SUM(X30)),0)</f>
        <v>180122</v>
      </c>
      <c r="Y32" s="264"/>
      <c r="Z32" s="393">
        <f>ROUND((SUM(Z19)+SUM(Z25)-SUM(Z30)),0)</f>
        <v>688435</v>
      </c>
      <c r="AA32" s="264"/>
      <c r="AB32" s="394">
        <f>AB19+AB25-AB30</f>
        <v>0</v>
      </c>
      <c r="AC32" s="264"/>
      <c r="AD32" s="394">
        <f>AD19+AD25-AD30</f>
        <v>0</v>
      </c>
    </row>
    <row r="33" spans="2:30" ht="13.35" customHeight="1" thickTop="1">
      <c r="B33" s="95"/>
      <c r="D33" s="261"/>
      <c r="E33" s="261"/>
      <c r="F33" s="481"/>
      <c r="G33" s="244"/>
      <c r="H33" s="255" t="s">
        <v>74</v>
      </c>
      <c r="J33" s="255"/>
      <c r="L33" s="255"/>
      <c r="N33" s="255"/>
      <c r="P33" s="255"/>
      <c r="R33" s="255"/>
      <c r="T33" s="255"/>
      <c r="V33" s="255"/>
      <c r="X33" s="255"/>
      <c r="Z33" s="255"/>
      <c r="AB33" s="255"/>
      <c r="AD33" s="255"/>
    </row>
    <row r="34" spans="2:30" ht="11.25" customHeight="1">
      <c r="B34" s="95"/>
      <c r="E34" s="244"/>
      <c r="F34" s="255"/>
      <c r="G34" s="244"/>
      <c r="H34" s="255"/>
      <c r="J34" s="255"/>
      <c r="L34" s="255"/>
      <c r="N34" s="255"/>
      <c r="P34" s="255"/>
      <c r="R34" s="255" t="s">
        <v>74</v>
      </c>
      <c r="T34" s="255"/>
      <c r="X34" s="255" t="s">
        <v>74</v>
      </c>
      <c r="Z34" s="255"/>
      <c r="AB34" s="255"/>
      <c r="AD34" s="255"/>
    </row>
    <row r="35" spans="2:30" ht="18" customHeight="1">
      <c r="B35" s="95"/>
      <c r="C35" s="242" t="s">
        <v>1260</v>
      </c>
      <c r="D35" s="243"/>
      <c r="E35" s="244"/>
      <c r="F35" s="255"/>
      <c r="G35" s="244"/>
      <c r="H35" s="255"/>
      <c r="I35" s="244"/>
      <c r="J35" s="255"/>
      <c r="K35" s="244"/>
      <c r="L35" s="255"/>
      <c r="M35" s="244"/>
      <c r="N35" s="255"/>
      <c r="O35" s="244"/>
      <c r="P35" s="482"/>
      <c r="Q35" s="244"/>
      <c r="R35" s="255"/>
      <c r="S35" s="245"/>
      <c r="T35" s="255"/>
      <c r="U35" s="245"/>
      <c r="V35" s="255"/>
      <c r="W35" s="245"/>
      <c r="X35" s="255"/>
      <c r="Y35" s="245"/>
      <c r="Z35" s="255"/>
      <c r="AA35" s="245"/>
      <c r="AB35" s="255"/>
      <c r="AD35" s="255"/>
    </row>
    <row r="36" spans="2:30" ht="18" customHeight="1">
      <c r="B36" s="95"/>
      <c r="C36" s="246"/>
      <c r="F36" s="247">
        <v>2024</v>
      </c>
      <c r="G36" s="237"/>
      <c r="H36" s="255"/>
      <c r="J36" s="255"/>
      <c r="L36" s="255"/>
      <c r="N36" s="255"/>
      <c r="P36" s="255"/>
      <c r="R36" s="255"/>
      <c r="T36" s="255"/>
      <c r="V36" s="255"/>
      <c r="X36" s="247">
        <v>2025</v>
      </c>
      <c r="Z36" s="255"/>
      <c r="AB36" s="255"/>
      <c r="AD36" s="250" t="s">
        <v>362</v>
      </c>
    </row>
    <row r="37" spans="2:30" ht="14.1" customHeight="1">
      <c r="B37" s="95"/>
      <c r="F37" s="488" t="s">
        <v>363</v>
      </c>
      <c r="H37" s="488" t="s">
        <v>364</v>
      </c>
      <c r="J37" s="488" t="s">
        <v>365</v>
      </c>
      <c r="L37" s="488" t="s">
        <v>366</v>
      </c>
      <c r="N37" s="488" t="s">
        <v>367</v>
      </c>
      <c r="P37" s="488" t="s">
        <v>368</v>
      </c>
      <c r="R37" s="488" t="s">
        <v>369</v>
      </c>
      <c r="T37" s="488" t="s">
        <v>370</v>
      </c>
      <c r="V37" s="488" t="s">
        <v>371</v>
      </c>
      <c r="X37" s="488" t="s">
        <v>372</v>
      </c>
      <c r="Z37" s="488" t="s">
        <v>373</v>
      </c>
      <c r="AB37" s="488" t="s">
        <v>374</v>
      </c>
      <c r="AD37" s="488" t="s">
        <v>375</v>
      </c>
    </row>
    <row r="38" spans="2:30" s="237" customFormat="1" ht="18" customHeight="1">
      <c r="B38" s="99"/>
      <c r="C38" s="263" t="s">
        <v>386</v>
      </c>
      <c r="E38" s="264"/>
      <c r="F38" s="295">
        <v>0</v>
      </c>
      <c r="G38" s="292"/>
      <c r="H38" s="295">
        <f>F51</f>
        <v>8436</v>
      </c>
      <c r="I38" s="294"/>
      <c r="J38" s="295">
        <f>H51</f>
        <v>334</v>
      </c>
      <c r="K38" s="294"/>
      <c r="L38" s="295">
        <f>J51</f>
        <v>0</v>
      </c>
      <c r="M38" s="294"/>
      <c r="N38" s="295">
        <f>L51</f>
        <v>109849</v>
      </c>
      <c r="O38" s="294"/>
      <c r="P38" s="295">
        <f>N51</f>
        <v>303361</v>
      </c>
      <c r="Q38" s="294"/>
      <c r="R38" s="295">
        <f>P51</f>
        <v>0</v>
      </c>
      <c r="S38" s="294"/>
      <c r="T38" s="295">
        <f>R51</f>
        <v>0</v>
      </c>
      <c r="U38" s="294"/>
      <c r="V38" s="295">
        <f>T51</f>
        <v>218</v>
      </c>
      <c r="W38" s="294"/>
      <c r="X38" s="295">
        <f>V51</f>
        <v>0</v>
      </c>
      <c r="Y38" s="294"/>
      <c r="Z38" s="295">
        <f>X51</f>
        <v>136767</v>
      </c>
      <c r="AA38" s="294"/>
      <c r="AB38" s="295">
        <f>Z51</f>
        <v>1900873</v>
      </c>
      <c r="AC38" s="296"/>
      <c r="AD38" s="295">
        <v>0</v>
      </c>
    </row>
    <row r="39" spans="2:30" ht="12" customHeight="1">
      <c r="B39" s="95"/>
      <c r="C39" s="265"/>
      <c r="E39" s="251"/>
      <c r="F39" s="477"/>
      <c r="G39" s="251"/>
      <c r="H39" s="252"/>
      <c r="I39" s="251"/>
      <c r="J39" s="252"/>
      <c r="K39" s="251"/>
      <c r="L39" s="252"/>
      <c r="M39" s="251"/>
      <c r="N39" s="252"/>
      <c r="O39" s="251"/>
      <c r="P39" s="252"/>
      <c r="Q39" s="251"/>
      <c r="R39" s="252"/>
      <c r="S39" s="251"/>
      <c r="T39" s="252"/>
      <c r="U39" s="251"/>
      <c r="V39" s="252"/>
      <c r="W39" s="251"/>
      <c r="X39" s="252"/>
      <c r="Y39" s="251"/>
      <c r="Z39" s="252"/>
      <c r="AA39" s="251"/>
      <c r="AB39" s="252"/>
      <c r="AC39" s="251"/>
      <c r="AD39" s="252"/>
    </row>
    <row r="40" spans="2:30" ht="18" customHeight="1">
      <c r="B40" s="95"/>
      <c r="C40" s="265" t="s">
        <v>387</v>
      </c>
      <c r="E40" s="251"/>
      <c r="F40" s="298">
        <v>3649692</v>
      </c>
      <c r="G40" s="267"/>
      <c r="H40" s="298">
        <v>1926647</v>
      </c>
      <c r="I40" s="267"/>
      <c r="J40" s="298">
        <v>2552039</v>
      </c>
      <c r="K40" s="298"/>
      <c r="L40" s="298">
        <v>2091287</v>
      </c>
      <c r="M40" s="298"/>
      <c r="N40" s="298">
        <v>1755919</v>
      </c>
      <c r="O40" s="298"/>
      <c r="P40" s="298">
        <v>2487853</v>
      </c>
      <c r="Q40" s="298"/>
      <c r="R40" s="298">
        <v>1370892</v>
      </c>
      <c r="S40" s="298"/>
      <c r="T40" s="298">
        <v>1830256</v>
      </c>
      <c r="U40" s="298"/>
      <c r="V40" s="298">
        <v>2697542</v>
      </c>
      <c r="W40" s="298"/>
      <c r="X40" s="298">
        <v>4559195</v>
      </c>
      <c r="Y40" s="298"/>
      <c r="Z40" s="298">
        <v>3114356</v>
      </c>
      <c r="AA40" s="267"/>
      <c r="AB40" s="298">
        <v>2565188</v>
      </c>
      <c r="AC40" s="267"/>
      <c r="AD40" s="298">
        <f t="shared" ref="AD40:AD42" si="2">ROUND(SUM(F40:AB40),0)</f>
        <v>30600866</v>
      </c>
    </row>
    <row r="41" spans="2:30" ht="18" customHeight="1">
      <c r="B41" s="95"/>
      <c r="C41" s="265" t="s">
        <v>388</v>
      </c>
      <c r="E41" s="251"/>
      <c r="F41" s="298">
        <v>223</v>
      </c>
      <c r="G41" s="298" t="s">
        <v>74</v>
      </c>
      <c r="H41" s="298">
        <v>133</v>
      </c>
      <c r="I41" s="298"/>
      <c r="J41" s="298">
        <v>203</v>
      </c>
      <c r="K41" s="298"/>
      <c r="L41" s="298">
        <v>298</v>
      </c>
      <c r="M41" s="298"/>
      <c r="N41" s="298">
        <v>122</v>
      </c>
      <c r="O41" s="298"/>
      <c r="P41" s="298">
        <v>198</v>
      </c>
      <c r="Q41" s="298"/>
      <c r="R41" s="298">
        <v>353</v>
      </c>
      <c r="S41" s="298"/>
      <c r="T41" s="298">
        <v>267</v>
      </c>
      <c r="U41" s="298"/>
      <c r="V41" s="298">
        <v>5095</v>
      </c>
      <c r="W41" s="298"/>
      <c r="X41" s="298">
        <v>478</v>
      </c>
      <c r="Y41" s="298"/>
      <c r="Z41" s="298">
        <v>62</v>
      </c>
      <c r="AA41" s="298"/>
      <c r="AB41" s="298">
        <v>62</v>
      </c>
      <c r="AC41" s="267"/>
      <c r="AD41" s="298">
        <f t="shared" si="2"/>
        <v>7494</v>
      </c>
    </row>
    <row r="42" spans="2:30" ht="18" customHeight="1">
      <c r="B42" s="95"/>
      <c r="C42" s="265" t="s">
        <v>389</v>
      </c>
      <c r="E42" s="251"/>
      <c r="F42" s="298">
        <v>22709</v>
      </c>
      <c r="G42" s="298" t="s">
        <v>74</v>
      </c>
      <c r="H42" s="298">
        <v>72424</v>
      </c>
      <c r="I42" s="298"/>
      <c r="J42" s="298">
        <v>1545255</v>
      </c>
      <c r="K42" s="298"/>
      <c r="L42" s="298">
        <v>-25529</v>
      </c>
      <c r="M42" s="298"/>
      <c r="N42" s="298">
        <v>54377</v>
      </c>
      <c r="O42" s="298"/>
      <c r="P42" s="298">
        <v>1528514</v>
      </c>
      <c r="Q42" s="298"/>
      <c r="R42" s="298">
        <v>-459165</v>
      </c>
      <c r="S42" s="298"/>
      <c r="T42" s="298">
        <v>54064</v>
      </c>
      <c r="U42" s="298"/>
      <c r="V42" s="298">
        <v>2693302</v>
      </c>
      <c r="W42" s="298"/>
      <c r="X42" s="298">
        <v>187917</v>
      </c>
      <c r="Y42" s="298"/>
      <c r="Z42" s="298">
        <v>86298</v>
      </c>
      <c r="AA42" s="298"/>
      <c r="AB42" s="298">
        <v>3130263</v>
      </c>
      <c r="AC42" s="267" t="s">
        <v>74</v>
      </c>
      <c r="AD42" s="298">
        <f t="shared" si="2"/>
        <v>8890429</v>
      </c>
    </row>
    <row r="43" spans="2:30" ht="18" customHeight="1">
      <c r="B43" s="95"/>
      <c r="C43" s="89" t="s">
        <v>390</v>
      </c>
      <c r="D43" s="262" t="s">
        <v>391</v>
      </c>
      <c r="E43" s="251"/>
      <c r="F43" s="298">
        <v>8436</v>
      </c>
      <c r="G43" s="298" t="s">
        <v>74</v>
      </c>
      <c r="H43" s="298">
        <v>0</v>
      </c>
      <c r="I43" s="298"/>
      <c r="J43" s="298">
        <v>0</v>
      </c>
      <c r="K43" s="298"/>
      <c r="L43" s="298">
        <v>0</v>
      </c>
      <c r="M43" s="298"/>
      <c r="N43" s="298">
        <v>0</v>
      </c>
      <c r="O43" s="298"/>
      <c r="P43" s="298">
        <v>29373</v>
      </c>
      <c r="Q43" s="298"/>
      <c r="R43" s="298">
        <v>0</v>
      </c>
      <c r="S43" s="298"/>
      <c r="T43" s="298">
        <v>0</v>
      </c>
      <c r="U43" s="298"/>
      <c r="V43" s="298">
        <v>0</v>
      </c>
      <c r="W43" s="298"/>
      <c r="X43" s="298">
        <v>0</v>
      </c>
      <c r="Y43" s="298"/>
      <c r="Z43" s="298">
        <v>1328</v>
      </c>
      <c r="AA43" s="298"/>
      <c r="AB43" s="298">
        <v>0</v>
      </c>
      <c r="AC43" s="267"/>
      <c r="AD43" s="298">
        <f>ROUND(SUM(F43:AB43),0)</f>
        <v>39137</v>
      </c>
    </row>
    <row r="44" spans="2:30" s="237" customFormat="1" ht="18" customHeight="1">
      <c r="B44" s="99"/>
      <c r="C44" s="237" t="s">
        <v>379</v>
      </c>
      <c r="E44" s="253"/>
      <c r="F44" s="478">
        <f>ROUND(SUM(F40:F43),0)</f>
        <v>3681060</v>
      </c>
      <c r="G44" s="253"/>
      <c r="H44" s="478">
        <f>ROUND(SUM(H40:H43),0)</f>
        <v>1999204</v>
      </c>
      <c r="I44" s="253"/>
      <c r="J44" s="478">
        <f>ROUND(SUM(J40:J43),0)</f>
        <v>4097497</v>
      </c>
      <c r="K44" s="253"/>
      <c r="L44" s="478">
        <f>ROUND(SUM(L40:L43),0)</f>
        <v>2066056</v>
      </c>
      <c r="M44" s="254"/>
      <c r="N44" s="478">
        <f>ROUND(SUM(N40:N43),0)</f>
        <v>1810418</v>
      </c>
      <c r="O44" s="254"/>
      <c r="P44" s="478">
        <f>ROUND(SUM(P40:P43),0)</f>
        <v>4045938</v>
      </c>
      <c r="Q44" s="264"/>
      <c r="R44" s="478">
        <f>ROUND(SUM(R40:R43),0)</f>
        <v>912080</v>
      </c>
      <c r="S44" s="264"/>
      <c r="T44" s="478">
        <f>ROUND(SUM(T40:T43),0)</f>
        <v>1884587</v>
      </c>
      <c r="U44" s="264"/>
      <c r="V44" s="478">
        <f>ROUND(SUM(V40:V43),0)</f>
        <v>5395939</v>
      </c>
      <c r="W44" s="264"/>
      <c r="X44" s="478">
        <f>ROUND(SUM(X40:X43),0)</f>
        <v>4747590</v>
      </c>
      <c r="Y44" s="264"/>
      <c r="Z44" s="478">
        <f>ROUND(SUM(Z40:Z43),0)</f>
        <v>3202044</v>
      </c>
      <c r="AA44" s="264"/>
      <c r="AB44" s="478">
        <f>ROUND(SUM(AB40:AB43),0)</f>
        <v>5695513</v>
      </c>
      <c r="AC44" s="264"/>
      <c r="AD44" s="478">
        <f>ROUND(SUM(AD40:AD43),0)</f>
        <v>39537926</v>
      </c>
    </row>
    <row r="45" spans="2:30" ht="16.350000000000001" customHeight="1">
      <c r="B45" s="95"/>
      <c r="E45" s="244"/>
      <c r="F45" s="252"/>
      <c r="G45" s="244"/>
      <c r="H45" s="252"/>
      <c r="I45" s="479"/>
      <c r="J45" s="252"/>
      <c r="K45" s="479"/>
      <c r="L45" s="252"/>
      <c r="M45" s="479"/>
      <c r="N45" s="252"/>
      <c r="O45" s="479"/>
      <c r="P45" s="252"/>
      <c r="Q45" s="244"/>
      <c r="R45" s="252"/>
      <c r="S45" s="244"/>
      <c r="T45" s="252"/>
      <c r="V45" s="252"/>
      <c r="X45" s="252"/>
      <c r="Z45" s="252"/>
      <c r="AA45" s="479"/>
      <c r="AB45" s="252"/>
      <c r="AD45" s="252"/>
    </row>
    <row r="46" spans="2:30" ht="16.350000000000001" customHeight="1">
      <c r="B46" s="95"/>
      <c r="C46" s="89" t="s">
        <v>392</v>
      </c>
      <c r="E46" s="244"/>
      <c r="F46" s="298">
        <v>0</v>
      </c>
      <c r="G46" s="267"/>
      <c r="H46" s="298">
        <v>0</v>
      </c>
      <c r="I46" s="267"/>
      <c r="J46" s="298">
        <v>0</v>
      </c>
      <c r="K46" s="298"/>
      <c r="L46" s="298">
        <v>0</v>
      </c>
      <c r="M46" s="298"/>
      <c r="N46" s="298">
        <v>2709</v>
      </c>
      <c r="O46" s="298"/>
      <c r="P46" s="298">
        <v>624</v>
      </c>
      <c r="Q46" s="298"/>
      <c r="R46" s="298">
        <v>0</v>
      </c>
      <c r="S46" s="298"/>
      <c r="T46" s="298">
        <v>0</v>
      </c>
      <c r="U46" s="298"/>
      <c r="V46" s="298">
        <v>0</v>
      </c>
      <c r="W46" s="298"/>
      <c r="X46" s="298">
        <v>0</v>
      </c>
      <c r="Y46" s="298"/>
      <c r="Z46" s="298">
        <v>3893</v>
      </c>
      <c r="AA46" s="267"/>
      <c r="AB46" s="298">
        <v>6817</v>
      </c>
      <c r="AC46" s="267"/>
      <c r="AD46" s="298">
        <f>ROUND(SUM(F46:AB46),0)</f>
        <v>14043</v>
      </c>
    </row>
    <row r="47" spans="2:30" ht="18" customHeight="1">
      <c r="B47" s="95"/>
      <c r="C47" s="89" t="s">
        <v>380</v>
      </c>
      <c r="E47" s="244"/>
      <c r="F47" s="298">
        <v>0</v>
      </c>
      <c r="G47" s="267"/>
      <c r="H47" s="298">
        <v>0</v>
      </c>
      <c r="I47" s="267"/>
      <c r="J47" s="298">
        <v>334</v>
      </c>
      <c r="K47" s="298"/>
      <c r="L47" s="298">
        <v>0</v>
      </c>
      <c r="M47" s="298"/>
      <c r="N47" s="298">
        <v>11344</v>
      </c>
      <c r="O47" s="298"/>
      <c r="P47" s="298">
        <v>177431</v>
      </c>
      <c r="Q47" s="298"/>
      <c r="R47" s="298">
        <v>0</v>
      </c>
      <c r="S47" s="298"/>
      <c r="T47" s="298">
        <v>0</v>
      </c>
      <c r="U47" s="298"/>
      <c r="V47" s="298">
        <v>218</v>
      </c>
      <c r="W47" s="298"/>
      <c r="X47" s="298">
        <v>0</v>
      </c>
      <c r="Y47" s="298"/>
      <c r="Z47" s="298">
        <v>30213</v>
      </c>
      <c r="AA47" s="267"/>
      <c r="AB47" s="298">
        <v>2329682</v>
      </c>
      <c r="AC47" s="267"/>
      <c r="AD47" s="298">
        <f>ROUND(SUM(F47:AB47),0)</f>
        <v>2549222</v>
      </c>
    </row>
    <row r="48" spans="2:30" ht="18" customHeight="1">
      <c r="B48" s="95"/>
      <c r="C48" s="89" t="s">
        <v>381</v>
      </c>
      <c r="E48" s="244"/>
      <c r="F48" s="298">
        <v>3672624</v>
      </c>
      <c r="G48" s="267"/>
      <c r="H48" s="298">
        <v>2007306</v>
      </c>
      <c r="I48" s="267"/>
      <c r="J48" s="298">
        <v>4097497</v>
      </c>
      <c r="K48" s="298"/>
      <c r="L48" s="298">
        <v>1956207</v>
      </c>
      <c r="M48" s="298"/>
      <c r="N48" s="298">
        <v>1602853</v>
      </c>
      <c r="O48" s="298"/>
      <c r="P48" s="298">
        <v>4171244</v>
      </c>
      <c r="Q48" s="298"/>
      <c r="R48" s="298">
        <v>912080</v>
      </c>
      <c r="S48" s="298"/>
      <c r="T48" s="298">
        <v>1884369</v>
      </c>
      <c r="U48" s="298"/>
      <c r="V48" s="298">
        <v>5395939</v>
      </c>
      <c r="W48" s="298"/>
      <c r="X48" s="298">
        <v>4610823</v>
      </c>
      <c r="Y48" s="298"/>
      <c r="Z48" s="298">
        <v>1403832</v>
      </c>
      <c r="AA48" s="267"/>
      <c r="AB48" s="298">
        <v>5259887</v>
      </c>
      <c r="AC48" s="267"/>
      <c r="AD48" s="298">
        <f>ROUND(SUM(F48:AB48),0)</f>
        <v>36974661</v>
      </c>
    </row>
    <row r="49" spans="2:30" s="237" customFormat="1" ht="18" customHeight="1">
      <c r="B49" s="99"/>
      <c r="C49" s="237" t="s">
        <v>382</v>
      </c>
      <c r="E49" s="257"/>
      <c r="F49" s="480">
        <f>ROUND(SUM(F46:F48),0)</f>
        <v>3672624</v>
      </c>
      <c r="G49" s="257"/>
      <c r="H49" s="480">
        <f>ROUND(SUM(H46:H48),0)</f>
        <v>2007306</v>
      </c>
      <c r="I49" s="257"/>
      <c r="J49" s="480">
        <f>ROUND(SUM(J46:J48),0)</f>
        <v>4097831</v>
      </c>
      <c r="K49" s="257"/>
      <c r="L49" s="480">
        <f>ROUND(SUM(L46:L48),0)</f>
        <v>1956207</v>
      </c>
      <c r="M49" s="257"/>
      <c r="N49" s="480">
        <f>ROUND(SUM(N46:N48),0)</f>
        <v>1616906</v>
      </c>
      <c r="O49" s="257"/>
      <c r="P49" s="480">
        <f>ROUND(SUM(P46:P48),0)</f>
        <v>4349299</v>
      </c>
      <c r="Q49" s="257"/>
      <c r="R49" s="480">
        <f>ROUND(SUM(R46:R48),0)</f>
        <v>912080</v>
      </c>
      <c r="S49" s="257"/>
      <c r="T49" s="480">
        <f>ROUND(SUM(T46:T48),0)</f>
        <v>1884369</v>
      </c>
      <c r="U49" s="257"/>
      <c r="V49" s="480">
        <f>ROUND(SUM(V46:V48),0)</f>
        <v>5396157</v>
      </c>
      <c r="W49" s="257"/>
      <c r="X49" s="480">
        <f>ROUND(SUM(X46:X48),0)</f>
        <v>4610823</v>
      </c>
      <c r="Y49" s="257"/>
      <c r="Z49" s="480">
        <f>ROUND(SUM(Z46:Z48),0)</f>
        <v>1437938</v>
      </c>
      <c r="AA49" s="257"/>
      <c r="AB49" s="480">
        <f>ROUND(SUM(AB46:AB48),0)</f>
        <v>7596386</v>
      </c>
      <c r="AC49" s="264"/>
      <c r="AD49" s="480">
        <f>ROUND(SUM(AD46:AD48),0)</f>
        <v>39537926</v>
      </c>
    </row>
    <row r="50" spans="2:30" ht="12" customHeight="1">
      <c r="B50" s="95"/>
      <c r="F50" s="252"/>
      <c r="H50" s="252"/>
      <c r="J50" s="252"/>
      <c r="K50" s="245"/>
      <c r="L50" s="252"/>
      <c r="N50" s="252"/>
      <c r="P50" s="252"/>
      <c r="R50" s="252"/>
      <c r="T50" s="252"/>
      <c r="V50" s="252"/>
      <c r="X50" s="252"/>
      <c r="Z50" s="252"/>
      <c r="AA50" s="479"/>
      <c r="AB50" s="252"/>
      <c r="AD50" s="252"/>
    </row>
    <row r="51" spans="2:30" s="237" customFormat="1" ht="14.1" customHeight="1" thickBot="1">
      <c r="B51" s="99"/>
      <c r="C51" s="237" t="s">
        <v>383</v>
      </c>
      <c r="D51" s="260"/>
      <c r="E51" s="264"/>
      <c r="F51" s="393">
        <f>ROUND((SUM(F38)+SUM(F44)-SUM(F49)),0)</f>
        <v>8436</v>
      </c>
      <c r="G51" s="264"/>
      <c r="H51" s="393">
        <f>ROUND((SUM(H38)+SUM(H44)-SUM(H49)),0)</f>
        <v>334</v>
      </c>
      <c r="I51" s="264"/>
      <c r="J51" s="393">
        <f>ROUND((SUM(J38)+SUM(J44)-SUM(J49)),0)</f>
        <v>0</v>
      </c>
      <c r="K51" s="264"/>
      <c r="L51" s="393">
        <f>ROUND((SUM(L38)+SUM(L44)-SUM(L49)),0)</f>
        <v>109849</v>
      </c>
      <c r="M51" s="264"/>
      <c r="N51" s="393">
        <f>ROUND((SUM(N38)+SUM(N44)-SUM(N49)),0)</f>
        <v>303361</v>
      </c>
      <c r="O51" s="264"/>
      <c r="P51" s="393">
        <f>ROUND((SUM(P38)+SUM(P44)-SUM(P49)),0)</f>
        <v>0</v>
      </c>
      <c r="Q51" s="264"/>
      <c r="R51" s="393">
        <f>ROUND((SUM(R38)+SUM(R44)-SUM(R49)),0)</f>
        <v>0</v>
      </c>
      <c r="S51" s="264"/>
      <c r="T51" s="393">
        <f>ROUND((SUM(T38)+SUM(T44)-SUM(T49)),0)</f>
        <v>218</v>
      </c>
      <c r="U51" s="264"/>
      <c r="V51" s="393">
        <f>ROUND((SUM(V38)+SUM(V44)-SUM(V49)),0)</f>
        <v>0</v>
      </c>
      <c r="W51" s="264"/>
      <c r="X51" s="393">
        <f>ROUND((SUM(X38)+SUM(X44)-SUM(X49)),0)</f>
        <v>136767</v>
      </c>
      <c r="Y51" s="264"/>
      <c r="Z51" s="393">
        <f>ROUND((SUM(Z38)+SUM(Z44)-SUM(Z49)),0)</f>
        <v>1900873</v>
      </c>
      <c r="AA51" s="264"/>
      <c r="AB51" s="394">
        <f>AB38+AB44-AB49</f>
        <v>0</v>
      </c>
      <c r="AC51" s="264"/>
      <c r="AD51" s="394">
        <f>AD38+AD44-AD49</f>
        <v>0</v>
      </c>
    </row>
    <row r="52" spans="2:30" ht="12" customHeight="1" thickTop="1"/>
    <row r="53" spans="2:30" ht="11.25" customHeight="1"/>
    <row r="54" spans="2:30" s="268" customFormat="1">
      <c r="C54" s="269" t="s">
        <v>393</v>
      </c>
    </row>
    <row r="55" spans="2:30" s="268" customFormat="1">
      <c r="C55" s="270" t="s">
        <v>394</v>
      </c>
    </row>
    <row r="56" spans="2:30" s="271" customFormat="1">
      <c r="B56" s="272"/>
      <c r="C56" s="315" t="s">
        <v>74</v>
      </c>
    </row>
    <row r="57" spans="2:30" s="271" customFormat="1">
      <c r="C57" s="273" t="s">
        <v>74</v>
      </c>
    </row>
  </sheetData>
  <printOptions horizontalCentered="1"/>
  <pageMargins left="0.25" right="0.25" top="0.75" bottom="0.25" header="0" footer="0.25"/>
  <pageSetup scale="11" orientation="landscape" r:id="rId1"/>
  <headerFooter scaleWithDoc="0">
    <oddFooter>&amp;R&amp;8 25</oddFooter>
  </headerFooter>
  <customProperties>
    <customPr name="SheetOptions" r:id="rId2"/>
  </customProperties>
  <ignoredErrors>
    <ignoredError sqref="AD24" evalError="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AF47"/>
  <sheetViews>
    <sheetView showGridLines="0" zoomScale="80" zoomScaleNormal="80" workbookViewId="0"/>
  </sheetViews>
  <sheetFormatPr defaultColWidth="9.77734375" defaultRowHeight="12.75"/>
  <cols>
    <col min="1" max="1" width="2.44140625" style="275" customWidth="1"/>
    <col min="2" max="2" width="1.5546875" style="275" customWidth="1"/>
    <col min="3" max="3" width="17" style="275" customWidth="1"/>
    <col min="4" max="4" width="1.77734375" style="275" customWidth="1"/>
    <col min="5" max="5" width="2.109375" style="275" customWidth="1"/>
    <col min="6" max="6" width="9.109375" style="275" customWidth="1"/>
    <col min="7" max="7" width="1.77734375" style="275" customWidth="1"/>
    <col min="8" max="8" width="8.77734375" style="275" customWidth="1"/>
    <col min="9" max="9" width="2" style="275" customWidth="1"/>
    <col min="10" max="10" width="9.77734375" style="275" customWidth="1"/>
    <col min="11" max="11" width="1.77734375" style="275" customWidth="1"/>
    <col min="12" max="12" width="10.109375" style="275" customWidth="1"/>
    <col min="13" max="13" width="1.77734375" style="275" customWidth="1"/>
    <col min="14" max="14" width="10.109375" style="275" customWidth="1"/>
    <col min="15" max="15" width="1.77734375" style="275" customWidth="1"/>
    <col min="16" max="16" width="10.109375" style="275" customWidth="1"/>
    <col min="17" max="17" width="1.77734375" style="275" customWidth="1"/>
    <col min="18" max="18" width="11.5546875" style="275" bestFit="1" customWidth="1"/>
    <col min="19" max="19" width="1.77734375" style="275" customWidth="1"/>
    <col min="20" max="20" width="9.109375" style="275" customWidth="1"/>
    <col min="21" max="21" width="1.77734375" style="275" customWidth="1"/>
    <col min="22" max="22" width="12" style="275" bestFit="1" customWidth="1"/>
    <col min="23" max="23" width="1.77734375" style="275" customWidth="1"/>
    <col min="24" max="24" width="10" style="275" customWidth="1"/>
    <col min="25" max="25" width="1.77734375" style="275" customWidth="1"/>
    <col min="26" max="26" width="9.77734375" style="275" customWidth="1"/>
    <col min="27" max="27" width="1.77734375" style="275" customWidth="1"/>
    <col min="28" max="28" width="10.77734375" style="275" customWidth="1"/>
    <col min="29" max="29" width="1.77734375" style="275" customWidth="1"/>
    <col min="30" max="30" width="10.77734375" style="275" customWidth="1"/>
    <col min="31" max="31" width="9.77734375" style="275" customWidth="1"/>
    <col min="32" max="32" width="13" style="275" customWidth="1"/>
    <col min="33" max="16384" width="9.77734375" style="275"/>
  </cols>
  <sheetData>
    <row r="1" spans="1:31" ht="15">
      <c r="A1" s="206" t="s">
        <v>60</v>
      </c>
    </row>
    <row r="3" spans="1:31" ht="20.25">
      <c r="A3" s="328" t="s">
        <v>1293</v>
      </c>
      <c r="B3" s="274"/>
      <c r="N3" s="276"/>
      <c r="Q3" s="277"/>
      <c r="R3" s="278"/>
      <c r="S3" s="279"/>
      <c r="T3" s="279"/>
      <c r="U3" s="279"/>
      <c r="V3" s="279"/>
      <c r="W3" s="279"/>
      <c r="X3" s="279"/>
      <c r="Y3" s="279"/>
      <c r="Z3" s="276"/>
      <c r="AA3" s="276"/>
      <c r="AE3" s="280"/>
    </row>
    <row r="4" spans="1:31" ht="16.5" customHeight="1">
      <c r="A4" s="281"/>
      <c r="B4" s="282"/>
      <c r="N4" s="276"/>
      <c r="Q4" s="277"/>
      <c r="R4" s="278"/>
      <c r="S4" s="279"/>
      <c r="T4" s="279"/>
      <c r="U4" s="279"/>
      <c r="V4" s="279"/>
      <c r="W4" s="279"/>
      <c r="X4" s="279"/>
      <c r="Y4" s="279"/>
      <c r="Z4" s="276"/>
      <c r="AA4" s="276"/>
      <c r="AE4" s="280"/>
    </row>
    <row r="5" spans="1:31" ht="13.35" customHeight="1">
      <c r="N5" s="276"/>
      <c r="O5" s="276"/>
      <c r="P5" s="276"/>
      <c r="Q5" s="276"/>
      <c r="R5" s="276"/>
      <c r="S5" s="276"/>
      <c r="T5" s="276"/>
      <c r="U5" s="276"/>
      <c r="V5" s="276"/>
      <c r="W5" s="276"/>
      <c r="X5" s="276"/>
      <c r="Y5" s="276"/>
      <c r="Z5" s="276"/>
      <c r="AA5" s="276"/>
      <c r="AB5" s="283"/>
      <c r="AC5" s="283"/>
      <c r="AE5" s="280"/>
    </row>
    <row r="6" spans="1:31" ht="16.350000000000001" customHeight="1">
      <c r="B6" s="284" t="s">
        <v>1322</v>
      </c>
      <c r="C6" s="282"/>
      <c r="D6" s="279"/>
      <c r="E6" s="279"/>
      <c r="F6" s="279"/>
      <c r="G6" s="279"/>
      <c r="H6" s="279"/>
      <c r="I6" s="279"/>
      <c r="J6" s="279"/>
      <c r="K6" s="279"/>
      <c r="L6" s="276"/>
      <c r="M6" s="276"/>
      <c r="N6" s="276"/>
      <c r="O6" s="276"/>
      <c r="P6" s="276"/>
      <c r="Q6" s="276"/>
      <c r="R6" s="276"/>
      <c r="S6" s="276"/>
      <c r="T6" s="276"/>
      <c r="U6" s="276"/>
      <c r="V6" s="276"/>
      <c r="W6" s="276"/>
      <c r="X6" s="276"/>
      <c r="Y6" s="276"/>
      <c r="Z6" s="276"/>
      <c r="AA6" s="276"/>
      <c r="AB6" s="283"/>
      <c r="AC6" s="283"/>
      <c r="AE6" s="280"/>
    </row>
    <row r="7" spans="1:31" ht="10.35" customHeight="1">
      <c r="A7" s="276"/>
      <c r="B7" s="276"/>
      <c r="C7" s="276"/>
      <c r="D7" s="276"/>
      <c r="E7" s="276"/>
      <c r="F7" s="276"/>
      <c r="G7" s="276"/>
      <c r="H7" s="276"/>
      <c r="I7" s="276"/>
      <c r="J7" s="276"/>
      <c r="K7" s="276"/>
      <c r="L7" s="276"/>
      <c r="M7" s="276"/>
      <c r="N7" s="276"/>
      <c r="O7" s="276"/>
      <c r="P7" s="276"/>
      <c r="Q7" s="276"/>
      <c r="R7" s="276"/>
      <c r="S7" s="276"/>
      <c r="T7" s="276"/>
      <c r="U7" s="276"/>
      <c r="V7" s="276"/>
      <c r="W7" s="276"/>
      <c r="X7" s="276"/>
      <c r="Y7" s="276"/>
      <c r="Z7" s="276"/>
      <c r="AA7" s="276"/>
      <c r="AB7" s="283"/>
      <c r="AC7" s="283"/>
      <c r="AE7" s="280"/>
    </row>
    <row r="8" spans="1:31" ht="16.350000000000001" customHeight="1">
      <c r="A8" s="282"/>
      <c r="B8" s="282"/>
      <c r="C8" s="860" t="s">
        <v>395</v>
      </c>
      <c r="D8" s="860"/>
      <c r="E8" s="860"/>
      <c r="F8" s="860"/>
      <c r="G8" s="860"/>
      <c r="H8" s="860"/>
      <c r="I8" s="860"/>
      <c r="J8" s="860"/>
      <c r="K8" s="860"/>
      <c r="L8" s="860"/>
      <c r="M8" s="860"/>
      <c r="N8" s="860"/>
      <c r="O8" s="860"/>
      <c r="P8" s="860"/>
      <c r="Q8" s="860"/>
      <c r="R8" s="860"/>
      <c r="S8" s="860"/>
      <c r="T8" s="860"/>
      <c r="U8" s="860"/>
      <c r="V8" s="860"/>
      <c r="W8" s="860"/>
      <c r="X8" s="860"/>
      <c r="Y8" s="860"/>
      <c r="Z8" s="860"/>
      <c r="AA8" s="860"/>
      <c r="AB8" s="860"/>
      <c r="AC8" s="860"/>
      <c r="AD8" s="860"/>
      <c r="AE8" s="366"/>
    </row>
    <row r="9" spans="1:31" ht="16.350000000000001" customHeight="1">
      <c r="A9" s="282"/>
      <c r="B9" s="282"/>
      <c r="C9" s="860"/>
      <c r="D9" s="860"/>
      <c r="E9" s="860"/>
      <c r="F9" s="860"/>
      <c r="G9" s="860"/>
      <c r="H9" s="860"/>
      <c r="I9" s="860"/>
      <c r="J9" s="860"/>
      <c r="K9" s="860"/>
      <c r="L9" s="860"/>
      <c r="M9" s="860"/>
      <c r="N9" s="860"/>
      <c r="O9" s="860"/>
      <c r="P9" s="860"/>
      <c r="Q9" s="860"/>
      <c r="R9" s="860"/>
      <c r="S9" s="860"/>
      <c r="T9" s="860"/>
      <c r="U9" s="860"/>
      <c r="V9" s="860"/>
      <c r="W9" s="860"/>
      <c r="X9" s="860"/>
      <c r="Y9" s="860"/>
      <c r="Z9" s="860"/>
      <c r="AA9" s="860"/>
      <c r="AB9" s="860"/>
      <c r="AC9" s="860"/>
      <c r="AD9" s="860"/>
      <c r="AE9" s="366"/>
    </row>
    <row r="10" spans="1:31" ht="16.350000000000001" customHeight="1">
      <c r="A10" s="282"/>
      <c r="B10" s="282"/>
      <c r="C10" s="365"/>
      <c r="D10" s="365"/>
      <c r="E10" s="365"/>
      <c r="F10" s="365"/>
      <c r="G10" s="365"/>
      <c r="H10" s="365"/>
      <c r="I10" s="365"/>
      <c r="J10" s="365"/>
      <c r="K10" s="365"/>
      <c r="L10" s="365"/>
      <c r="M10" s="365"/>
      <c r="N10" s="365"/>
      <c r="O10" s="365"/>
      <c r="P10" s="365"/>
      <c r="Q10" s="365"/>
      <c r="R10" s="365"/>
      <c r="S10" s="365"/>
      <c r="T10" s="365"/>
      <c r="U10" s="365"/>
      <c r="V10" s="365"/>
      <c r="AE10" s="280"/>
    </row>
    <row r="11" spans="1:31" ht="7.35" customHeight="1">
      <c r="A11" s="282"/>
      <c r="B11" s="282"/>
      <c r="C11" s="282"/>
      <c r="D11" s="282"/>
      <c r="E11" s="282"/>
      <c r="F11" s="282"/>
      <c r="G11" s="282"/>
      <c r="H11" s="282"/>
      <c r="I11" s="282"/>
      <c r="J11" s="282"/>
      <c r="AE11" s="280"/>
    </row>
    <row r="12" spans="1:31" ht="16.350000000000001" customHeight="1">
      <c r="A12" s="282"/>
      <c r="B12" s="282"/>
      <c r="C12" s="860" t="s">
        <v>396</v>
      </c>
      <c r="D12" s="860"/>
      <c r="E12" s="860"/>
      <c r="F12" s="860"/>
      <c r="G12" s="860"/>
      <c r="H12" s="860"/>
      <c r="I12" s="860"/>
      <c r="J12" s="860"/>
      <c r="K12" s="860"/>
      <c r="L12" s="860"/>
      <c r="M12" s="860"/>
      <c r="N12" s="860"/>
      <c r="O12" s="860"/>
      <c r="P12" s="860"/>
      <c r="Q12" s="860"/>
      <c r="R12" s="860"/>
      <c r="S12" s="860"/>
      <c r="T12" s="860"/>
      <c r="U12" s="860"/>
      <c r="V12" s="860"/>
      <c r="W12" s="860"/>
      <c r="X12" s="860"/>
      <c r="Y12" s="860"/>
      <c r="Z12" s="860"/>
      <c r="AA12" s="860"/>
      <c r="AB12" s="860"/>
      <c r="AC12" s="860"/>
      <c r="AD12" s="860"/>
      <c r="AE12" s="280"/>
    </row>
    <row r="13" spans="1:31" ht="16.350000000000001" customHeight="1">
      <c r="A13" s="282"/>
      <c r="B13" s="282"/>
      <c r="C13" s="365"/>
      <c r="D13" s="365"/>
      <c r="E13" s="365"/>
      <c r="F13" s="365"/>
      <c r="G13" s="365"/>
      <c r="H13" s="365"/>
      <c r="I13" s="365"/>
      <c r="J13" s="365"/>
      <c r="K13" s="365"/>
      <c r="L13" s="365"/>
      <c r="M13" s="365"/>
      <c r="N13" s="365"/>
      <c r="O13" s="365"/>
      <c r="P13" s="365"/>
      <c r="Q13" s="365"/>
      <c r="R13" s="365"/>
      <c r="S13" s="365"/>
      <c r="T13" s="365"/>
      <c r="U13" s="365"/>
      <c r="V13" s="365"/>
      <c r="AE13" s="280"/>
    </row>
    <row r="14" spans="1:31" ht="7.35" customHeight="1">
      <c r="A14" s="282"/>
      <c r="B14" s="282"/>
      <c r="C14" s="282"/>
      <c r="D14" s="282"/>
      <c r="E14" s="282"/>
      <c r="F14" s="282"/>
      <c r="G14" s="282"/>
      <c r="H14" s="282"/>
      <c r="I14" s="282"/>
      <c r="J14" s="282"/>
      <c r="AE14" s="280"/>
    </row>
    <row r="15" spans="1:31" ht="16.350000000000001" customHeight="1">
      <c r="A15" s="282"/>
      <c r="B15" s="282"/>
      <c r="C15" s="285" t="s">
        <v>1295</v>
      </c>
      <c r="D15" s="282"/>
      <c r="E15" s="282"/>
      <c r="F15" s="282"/>
      <c r="G15" s="282"/>
      <c r="H15" s="282"/>
      <c r="I15" s="282"/>
      <c r="J15" s="282"/>
      <c r="AE15" s="280"/>
    </row>
    <row r="16" spans="1:31" ht="16.350000000000001" customHeight="1">
      <c r="V16" s="304"/>
      <c r="AE16" s="280"/>
    </row>
    <row r="17" spans="1:32" ht="18" customHeight="1">
      <c r="A17" s="282"/>
      <c r="B17" s="282"/>
      <c r="C17" s="286" t="s">
        <v>1296</v>
      </c>
      <c r="D17" s="287"/>
      <c r="E17" s="288"/>
      <c r="G17" s="288"/>
      <c r="H17" s="289"/>
      <c r="I17" s="288"/>
      <c r="J17" s="289"/>
      <c r="K17" s="288"/>
      <c r="L17" s="289"/>
      <c r="M17" s="288"/>
      <c r="O17" s="288"/>
      <c r="Q17" s="288"/>
      <c r="R17" s="289"/>
      <c r="S17" s="289"/>
      <c r="T17" s="289"/>
      <c r="U17" s="289"/>
      <c r="V17" s="289"/>
      <c r="W17" s="289"/>
      <c r="Y17" s="289"/>
      <c r="Z17" s="289"/>
      <c r="AA17" s="289"/>
      <c r="AD17" s="289"/>
      <c r="AE17" s="276"/>
    </row>
    <row r="18" spans="1:32" ht="18" customHeight="1">
      <c r="A18" s="282"/>
      <c r="B18" s="282"/>
      <c r="C18" s="290"/>
      <c r="F18" s="291">
        <v>2025</v>
      </c>
      <c r="G18" s="283"/>
      <c r="X18" s="291">
        <v>2026</v>
      </c>
      <c r="AD18" s="292" t="s">
        <v>362</v>
      </c>
      <c r="AE18" s="276"/>
    </row>
    <row r="19" spans="1:32" ht="14.1" customHeight="1">
      <c r="A19" s="282"/>
      <c r="B19" s="282"/>
      <c r="F19" s="489" t="s">
        <v>363</v>
      </c>
      <c r="H19" s="489" t="s">
        <v>364</v>
      </c>
      <c r="J19" s="489" t="s">
        <v>365</v>
      </c>
      <c r="L19" s="489" t="s">
        <v>366</v>
      </c>
      <c r="N19" s="489" t="s">
        <v>367</v>
      </c>
      <c r="P19" s="489" t="s">
        <v>368</v>
      </c>
      <c r="R19" s="489" t="s">
        <v>369</v>
      </c>
      <c r="T19" s="489" t="s">
        <v>370</v>
      </c>
      <c r="V19" s="489" t="s">
        <v>371</v>
      </c>
      <c r="X19" s="489" t="s">
        <v>372</v>
      </c>
      <c r="Z19" s="489" t="s">
        <v>373</v>
      </c>
      <c r="AB19" s="489" t="s">
        <v>374</v>
      </c>
      <c r="AC19" s="292"/>
      <c r="AD19" s="489" t="s">
        <v>375</v>
      </c>
      <c r="AE19" s="276"/>
    </row>
    <row r="20" spans="1:32" s="283" customFormat="1" ht="18" customHeight="1">
      <c r="A20" s="277"/>
      <c r="B20" s="277"/>
      <c r="C20" s="293" t="s">
        <v>376</v>
      </c>
      <c r="E20" s="294"/>
      <c r="F20" s="295">
        <v>0</v>
      </c>
      <c r="G20" s="292"/>
      <c r="H20" s="295">
        <f>F30</f>
        <v>75964</v>
      </c>
      <c r="I20" s="294"/>
      <c r="J20" s="295">
        <f>SUM(H30)</f>
        <v>151927</v>
      </c>
      <c r="K20" s="294"/>
      <c r="L20" s="295">
        <f>J30</f>
        <v>42225</v>
      </c>
      <c r="M20" s="294"/>
      <c r="N20" s="295">
        <f>SUM(L30)</f>
        <v>56300</v>
      </c>
      <c r="O20" s="294"/>
      <c r="P20" s="295">
        <f>SUM(N30)</f>
        <v>70375</v>
      </c>
      <c r="Q20" s="294"/>
      <c r="R20" s="295">
        <f>SUM(P30)</f>
        <v>24899</v>
      </c>
      <c r="S20" s="294"/>
      <c r="T20" s="295">
        <f>SUM(R30)</f>
        <v>62712</v>
      </c>
      <c r="U20" s="294"/>
      <c r="V20" s="295">
        <f>SUM(T30)</f>
        <v>74213</v>
      </c>
      <c r="W20" s="294"/>
      <c r="X20" s="295">
        <f>SUM(V30)</f>
        <v>85715</v>
      </c>
      <c r="Y20" s="294"/>
      <c r="Z20" s="295">
        <f>SUM(X30)</f>
        <v>104870</v>
      </c>
      <c r="AA20" s="294"/>
      <c r="AB20" s="295">
        <f>SUM(Z30)</f>
        <v>117136</v>
      </c>
      <c r="AC20" s="296"/>
      <c r="AD20" s="295">
        <v>0</v>
      </c>
      <c r="AE20" s="292" t="s">
        <v>74</v>
      </c>
    </row>
    <row r="21" spans="1:32" ht="14.1" customHeight="1">
      <c r="A21" s="282"/>
      <c r="B21" s="282"/>
      <c r="F21" s="297"/>
      <c r="H21" s="297"/>
      <c r="J21" s="297"/>
      <c r="L21" s="297"/>
      <c r="N21" s="297"/>
      <c r="P21" s="297"/>
      <c r="R21" s="297"/>
      <c r="T21" s="297"/>
      <c r="V21" s="297"/>
      <c r="X21" s="297"/>
      <c r="Z21" s="297"/>
      <c r="AB21" s="297"/>
      <c r="AC21" s="292"/>
      <c r="AD21" s="297"/>
      <c r="AE21" s="276"/>
    </row>
    <row r="22" spans="1:32" ht="18" customHeight="1">
      <c r="A22" s="282"/>
      <c r="B22" s="282"/>
      <c r="C22" s="275" t="s">
        <v>377</v>
      </c>
      <c r="E22" s="266"/>
      <c r="F22" s="298">
        <v>737045</v>
      </c>
      <c r="G22" s="267"/>
      <c r="H22" s="298">
        <v>757976</v>
      </c>
      <c r="I22" s="267"/>
      <c r="J22" s="298">
        <v>939291</v>
      </c>
      <c r="K22" s="298" t="s">
        <v>74</v>
      </c>
      <c r="L22" s="298">
        <v>791784</v>
      </c>
      <c r="M22" s="298" t="s">
        <v>74</v>
      </c>
      <c r="N22" s="298">
        <v>819498</v>
      </c>
      <c r="O22" s="298"/>
      <c r="P22" s="298">
        <v>977496</v>
      </c>
      <c r="Q22" s="298" t="s">
        <v>74</v>
      </c>
      <c r="R22" s="298">
        <v>835531</v>
      </c>
      <c r="S22" s="298" t="s">
        <v>74</v>
      </c>
      <c r="T22" s="298">
        <v>813133</v>
      </c>
      <c r="U22" s="298"/>
      <c r="V22" s="298">
        <v>960165</v>
      </c>
      <c r="W22" s="298" t="s">
        <v>74</v>
      </c>
      <c r="X22" s="298">
        <v>853912</v>
      </c>
      <c r="Y22" s="298" t="s">
        <v>74</v>
      </c>
      <c r="Z22" s="298">
        <v>711306</v>
      </c>
      <c r="AA22" s="267"/>
      <c r="AB22" s="298">
        <v>882691</v>
      </c>
      <c r="AC22" s="267"/>
      <c r="AD22" s="298">
        <f>ROUND(SUM(F22:AB22),0)</f>
        <v>10079828</v>
      </c>
      <c r="AE22" s="267" t="s">
        <v>74</v>
      </c>
    </row>
    <row r="23" spans="1:32" s="283" customFormat="1" ht="18" customHeight="1">
      <c r="A23" s="277"/>
      <c r="B23" s="277"/>
      <c r="C23" s="283" t="s">
        <v>379</v>
      </c>
      <c r="E23" s="299"/>
      <c r="F23" s="300">
        <f>ROUND(SUM(F22:F22),0)</f>
        <v>737045</v>
      </c>
      <c r="G23" s="301"/>
      <c r="H23" s="300">
        <f>ROUND(SUM(H22:H22),0)</f>
        <v>757976</v>
      </c>
      <c r="I23" s="301"/>
      <c r="J23" s="300">
        <f>ROUND(SUM(J22:J22),0)</f>
        <v>939291</v>
      </c>
      <c r="K23" s="301"/>
      <c r="L23" s="300">
        <f>ROUND(SUM(L22:L22),0)</f>
        <v>791784</v>
      </c>
      <c r="M23" s="301"/>
      <c r="N23" s="300">
        <f>ROUND(SUM(N22:N22),0)</f>
        <v>819498</v>
      </c>
      <c r="O23" s="301"/>
      <c r="P23" s="300">
        <f>ROUND(SUM(P22:P22),0)</f>
        <v>977496</v>
      </c>
      <c r="Q23" s="301"/>
      <c r="R23" s="300">
        <f>ROUND(SUM(R22:R22),0)</f>
        <v>835531</v>
      </c>
      <c r="S23" s="301"/>
      <c r="T23" s="300">
        <f>ROUND(SUM(T22:T22),0)</f>
        <v>813133</v>
      </c>
      <c r="U23" s="301"/>
      <c r="V23" s="300">
        <f>ROUND(SUM(V22:V22),0)</f>
        <v>960165</v>
      </c>
      <c r="W23" s="301"/>
      <c r="X23" s="300">
        <f>ROUND(SUM(X22:X22),0)</f>
        <v>853912</v>
      </c>
      <c r="Y23" s="301"/>
      <c r="Z23" s="300">
        <f>ROUND(SUM(Z22:Z22),0)</f>
        <v>711306</v>
      </c>
      <c r="AB23" s="300">
        <f>ROUND(SUM(AB22:AB22),0)</f>
        <v>882691</v>
      </c>
      <c r="AD23" s="302">
        <f>AD22</f>
        <v>10079828</v>
      </c>
      <c r="AE23" s="303"/>
    </row>
    <row r="24" spans="1:32" ht="16.350000000000001" customHeight="1">
      <c r="A24" s="282"/>
      <c r="B24" s="282"/>
      <c r="E24" s="288"/>
      <c r="F24" s="304"/>
      <c r="G24" s="288"/>
      <c r="H24" s="304"/>
      <c r="I24" s="305"/>
      <c r="J24" s="304"/>
      <c r="K24" s="305"/>
      <c r="L24" s="304"/>
      <c r="M24" s="305"/>
      <c r="N24" s="304"/>
      <c r="O24" s="305"/>
      <c r="P24" s="304"/>
      <c r="Q24" s="288"/>
      <c r="R24" s="304"/>
      <c r="S24" s="288"/>
      <c r="T24" s="304"/>
      <c r="V24" s="304"/>
      <c r="X24" s="304"/>
      <c r="Z24" s="304"/>
      <c r="AB24" s="304"/>
      <c r="AD24" s="304"/>
    </row>
    <row r="25" spans="1:32" ht="18" customHeight="1">
      <c r="A25" s="282"/>
      <c r="B25" s="282"/>
      <c r="C25" s="275" t="s">
        <v>392</v>
      </c>
      <c r="E25" s="288"/>
      <c r="F25" s="298">
        <v>0</v>
      </c>
      <c r="H25" s="298">
        <v>0</v>
      </c>
      <c r="J25" s="298">
        <v>0</v>
      </c>
      <c r="L25" s="298">
        <v>0</v>
      </c>
      <c r="N25" s="298">
        <v>0</v>
      </c>
      <c r="P25" s="298">
        <v>81</v>
      </c>
      <c r="R25" s="298">
        <v>0</v>
      </c>
      <c r="T25" s="298">
        <v>0</v>
      </c>
      <c r="U25" s="306"/>
      <c r="V25" s="298">
        <v>0</v>
      </c>
      <c r="X25" s="298">
        <v>0</v>
      </c>
      <c r="Z25" s="298">
        <v>0</v>
      </c>
      <c r="AB25" s="298">
        <v>47</v>
      </c>
      <c r="AD25" s="307">
        <f>ROUND(SUM(F25:AB25),0)</f>
        <v>128</v>
      </c>
      <c r="AE25" s="308" t="s">
        <v>74</v>
      </c>
    </row>
    <row r="26" spans="1:32" ht="18" customHeight="1">
      <c r="A26" s="282"/>
      <c r="B26" s="282"/>
      <c r="C26" s="275" t="s">
        <v>380</v>
      </c>
      <c r="E26" s="288"/>
      <c r="F26" s="298">
        <v>0</v>
      </c>
      <c r="G26" s="267"/>
      <c r="H26" s="298">
        <v>0</v>
      </c>
      <c r="I26" s="267"/>
      <c r="J26" s="298">
        <v>0</v>
      </c>
      <c r="K26" s="267"/>
      <c r="L26" s="298">
        <v>0</v>
      </c>
      <c r="M26" s="267"/>
      <c r="N26" s="298">
        <v>0</v>
      </c>
      <c r="O26" s="267"/>
      <c r="P26" s="298">
        <v>14832</v>
      </c>
      <c r="Q26" s="267"/>
      <c r="R26" s="298">
        <v>0</v>
      </c>
      <c r="S26" s="267"/>
      <c r="T26" s="298">
        <v>0</v>
      </c>
      <c r="U26" s="267"/>
      <c r="V26" s="298">
        <v>0</v>
      </c>
      <c r="W26" s="267"/>
      <c r="X26" s="298">
        <v>0</v>
      </c>
      <c r="Y26" s="267"/>
      <c r="Z26" s="298">
        <v>0</v>
      </c>
      <c r="AA26" s="267"/>
      <c r="AB26" s="298">
        <v>1496649</v>
      </c>
      <c r="AC26" s="267"/>
      <c r="AD26" s="307">
        <f>ROUND(SUM(F26:AB26),0)</f>
        <v>1511481</v>
      </c>
      <c r="AE26" s="308"/>
      <c r="AF26" s="744"/>
    </row>
    <row r="27" spans="1:32" ht="18" customHeight="1">
      <c r="A27" s="282"/>
      <c r="B27" s="282"/>
      <c r="C27" s="275" t="s">
        <v>381</v>
      </c>
      <c r="E27" s="288"/>
      <c r="F27" s="298">
        <v>661081</v>
      </c>
      <c r="G27" s="267"/>
      <c r="H27" s="298">
        <v>682013</v>
      </c>
      <c r="I27" s="267"/>
      <c r="J27" s="298">
        <v>1048993</v>
      </c>
      <c r="K27" s="267"/>
      <c r="L27" s="298">
        <v>777709</v>
      </c>
      <c r="M27" s="267"/>
      <c r="N27" s="298">
        <v>805423</v>
      </c>
      <c r="O27" s="267"/>
      <c r="P27" s="298">
        <v>1008059</v>
      </c>
      <c r="Q27" s="267"/>
      <c r="R27" s="298">
        <v>797718</v>
      </c>
      <c r="S27" s="267"/>
      <c r="T27" s="298">
        <v>801632</v>
      </c>
      <c r="U27" s="267"/>
      <c r="V27" s="298">
        <v>948663</v>
      </c>
      <c r="W27" s="267"/>
      <c r="X27" s="298">
        <v>834757</v>
      </c>
      <c r="Y27" s="267"/>
      <c r="Z27" s="298">
        <v>699040</v>
      </c>
      <c r="AA27" s="267"/>
      <c r="AB27" s="298">
        <v>-496869</v>
      </c>
      <c r="AC27" s="267"/>
      <c r="AD27" s="307">
        <f>ROUND(SUM(F27:AB27),0)</f>
        <v>8568219</v>
      </c>
      <c r="AE27" s="308" t="s">
        <v>74</v>
      </c>
    </row>
    <row r="28" spans="1:32" s="283" customFormat="1" ht="18" customHeight="1">
      <c r="A28" s="277"/>
      <c r="B28" s="277"/>
      <c r="C28" s="283" t="s">
        <v>382</v>
      </c>
      <c r="E28" s="309"/>
      <c r="F28" s="302">
        <f>ROUND(SUM(F25:F27),0)</f>
        <v>661081</v>
      </c>
      <c r="G28" s="309"/>
      <c r="H28" s="302">
        <f>ROUND(SUM(H25:H27),0)</f>
        <v>682013</v>
      </c>
      <c r="I28" s="309"/>
      <c r="J28" s="302">
        <f>ROUND(SUM(J25:J27),0)</f>
        <v>1048993</v>
      </c>
      <c r="K28" s="309"/>
      <c r="L28" s="302">
        <f>ROUND(SUM(L25:L27),0)</f>
        <v>777709</v>
      </c>
      <c r="M28" s="309"/>
      <c r="N28" s="302">
        <f>ROUND(SUM(N25:N27),0)</f>
        <v>805423</v>
      </c>
      <c r="O28" s="309"/>
      <c r="P28" s="302">
        <f>ROUND(SUM(P25:P27),0)</f>
        <v>1022972</v>
      </c>
      <c r="Q28" s="309"/>
      <c r="R28" s="300">
        <f>ROUND(SUM(R25:R27),0)</f>
        <v>797718</v>
      </c>
      <c r="S28" s="310"/>
      <c r="T28" s="300">
        <f>ROUND(SUM(T25:T27),0)</f>
        <v>801632</v>
      </c>
      <c r="U28" s="309"/>
      <c r="V28" s="302">
        <f>ROUND(SUM(V25:V27),0)</f>
        <v>948663</v>
      </c>
      <c r="W28" s="309"/>
      <c r="X28" s="302">
        <f>ROUND(SUM(X25:X27),0)</f>
        <v>834757</v>
      </c>
      <c r="Y28" s="309"/>
      <c r="Z28" s="302">
        <f>ROUND(SUM(Z25:Z27),0)</f>
        <v>699040</v>
      </c>
      <c r="AA28" s="309"/>
      <c r="AB28" s="302">
        <f>ROUND(SUM(AB25:AB27),0)</f>
        <v>999827</v>
      </c>
      <c r="AC28" s="309"/>
      <c r="AD28" s="302">
        <f>ROUND(SUM(AD25:AD27),0)</f>
        <v>10079828</v>
      </c>
      <c r="AE28" s="303"/>
    </row>
    <row r="29" spans="1:32" ht="12" customHeight="1">
      <c r="B29" s="282"/>
      <c r="F29" s="304"/>
      <c r="G29" s="267"/>
      <c r="H29" s="304"/>
      <c r="I29" s="267"/>
      <c r="J29" s="304"/>
      <c r="K29" s="267"/>
      <c r="L29" s="304"/>
      <c r="M29" s="267"/>
      <c r="N29" s="304"/>
      <c r="O29" s="267"/>
      <c r="P29" s="304"/>
      <c r="Q29" s="267"/>
      <c r="R29" s="304"/>
      <c r="S29" s="267"/>
      <c r="T29" s="304"/>
      <c r="U29" s="267"/>
      <c r="V29" s="304"/>
      <c r="W29" s="267"/>
      <c r="X29" s="304"/>
      <c r="Y29" s="267"/>
      <c r="Z29" s="304"/>
      <c r="AA29" s="267"/>
      <c r="AB29" s="304" t="s">
        <v>74</v>
      </c>
      <c r="AC29" s="267"/>
      <c r="AD29" s="304"/>
      <c r="AE29" s="311"/>
    </row>
    <row r="30" spans="1:32" s="283" customFormat="1" ht="14.1" customHeight="1" thickBot="1">
      <c r="A30" s="277"/>
      <c r="B30" s="277"/>
      <c r="C30" s="283" t="s">
        <v>383</v>
      </c>
      <c r="D30" s="312"/>
      <c r="E30" s="294"/>
      <c r="F30" s="395">
        <f>ROUND(SUM(F20)+SUM(F23)-SUM(F28),0)</f>
        <v>75964</v>
      </c>
      <c r="G30" s="296"/>
      <c r="H30" s="395">
        <f>ROUND(SUM(H20)+SUM(H23)-SUM(H28),0)</f>
        <v>151927</v>
      </c>
      <c r="I30" s="296"/>
      <c r="J30" s="395">
        <f>ROUND(SUM(J20)+SUM(J23)-SUM(J28),0)</f>
        <v>42225</v>
      </c>
      <c r="K30" s="313"/>
      <c r="L30" s="395">
        <f>ROUND(SUM(L20)+SUM(L23)-SUM(L28),0)</f>
        <v>56300</v>
      </c>
      <c r="M30" s="313"/>
      <c r="N30" s="395">
        <f>N20+N23-N28</f>
        <v>70375</v>
      </c>
      <c r="O30" s="313"/>
      <c r="P30" s="395">
        <f>ROUND(SUM(P20)+SUM(P23)-SUM(P28),0)</f>
        <v>24899</v>
      </c>
      <c r="Q30" s="313"/>
      <c r="R30" s="395">
        <f>ROUND(SUM(R20)+SUM(R23)-SUM(R28),0)</f>
        <v>62712</v>
      </c>
      <c r="S30" s="313"/>
      <c r="T30" s="395">
        <f>ROUND(SUM(T20)+SUM(T23)-SUM(T28),0)</f>
        <v>74213</v>
      </c>
      <c r="U30" s="313"/>
      <c r="V30" s="395">
        <f>ROUND(SUM(V20)+SUM(V23)-SUM(V28),0)</f>
        <v>85715</v>
      </c>
      <c r="W30" s="313"/>
      <c r="X30" s="395">
        <f>ROUND(SUM(X20)+SUM(X23)-SUM(X28),0)</f>
        <v>104870</v>
      </c>
      <c r="Y30" s="313"/>
      <c r="Z30" s="395">
        <f>ROUND(SUM(Z20)+SUM(Z23)-SUM(Z28),0)</f>
        <v>117136</v>
      </c>
      <c r="AA30" s="313"/>
      <c r="AB30" s="395">
        <f>ROUND(SUM(AB20+AB23-AB28),0)</f>
        <v>0</v>
      </c>
      <c r="AC30" s="313"/>
      <c r="AD30" s="395">
        <f>ROUND(SUM(AD20+AD23-AD28),0)</f>
        <v>0</v>
      </c>
    </row>
    <row r="31" spans="1:32" s="283" customFormat="1" ht="14.1" customHeight="1" thickTop="1">
      <c r="A31" s="277"/>
      <c r="B31" s="277"/>
      <c r="D31" s="312"/>
      <c r="E31" s="294"/>
      <c r="F31" s="483" t="s">
        <v>74</v>
      </c>
      <c r="G31" s="296"/>
      <c r="H31" s="483" t="s">
        <v>74</v>
      </c>
      <c r="I31" s="296"/>
      <c r="J31" s="483"/>
      <c r="K31" s="313"/>
      <c r="L31" s="483"/>
      <c r="M31" s="313"/>
      <c r="N31" s="483" t="s">
        <v>74</v>
      </c>
      <c r="O31" s="313"/>
      <c r="P31" s="483"/>
      <c r="Q31" s="313"/>
      <c r="R31" s="483" t="s">
        <v>74</v>
      </c>
      <c r="S31" s="313"/>
      <c r="T31" s="483"/>
      <c r="U31" s="313"/>
      <c r="V31" s="483" t="s">
        <v>74</v>
      </c>
      <c r="W31" s="313"/>
      <c r="X31" s="483" t="s">
        <v>74</v>
      </c>
      <c r="Y31" s="313"/>
      <c r="Z31" s="483"/>
      <c r="AA31" s="313"/>
      <c r="AB31" s="483"/>
      <c r="AC31" s="313"/>
      <c r="AD31" s="483"/>
    </row>
    <row r="32" spans="1:32" ht="16.350000000000001" customHeight="1">
      <c r="N32" s="275" t="s">
        <v>74</v>
      </c>
      <c r="R32" s="275" t="s">
        <v>74</v>
      </c>
      <c r="X32" s="275" t="s">
        <v>74</v>
      </c>
      <c r="AE32" s="280"/>
    </row>
    <row r="33" spans="1:31" ht="18" customHeight="1">
      <c r="A33" s="282"/>
      <c r="B33" s="282"/>
      <c r="C33" s="286" t="s">
        <v>1260</v>
      </c>
      <c r="D33" s="287"/>
      <c r="E33" s="288"/>
      <c r="G33" s="288"/>
      <c r="H33" s="289"/>
      <c r="I33" s="288"/>
      <c r="J33" s="289"/>
      <c r="K33" s="288"/>
      <c r="L33" s="289"/>
      <c r="M33" s="288"/>
      <c r="O33" s="288"/>
      <c r="Q33" s="288"/>
      <c r="R33" s="289"/>
      <c r="S33" s="289"/>
      <c r="T33" s="289"/>
      <c r="U33" s="289"/>
      <c r="V33" s="289"/>
      <c r="W33" s="289"/>
      <c r="Y33" s="289"/>
      <c r="Z33" s="289"/>
      <c r="AA33" s="289"/>
      <c r="AD33" s="289"/>
      <c r="AE33" s="276"/>
    </row>
    <row r="34" spans="1:31" ht="18" customHeight="1">
      <c r="A34" s="282"/>
      <c r="B34" s="282"/>
      <c r="C34" s="290"/>
      <c r="F34" s="291">
        <v>2024</v>
      </c>
      <c r="G34" s="283"/>
      <c r="X34" s="291">
        <v>2025</v>
      </c>
      <c r="AD34" s="292" t="s">
        <v>362</v>
      </c>
      <c r="AE34" s="276"/>
    </row>
    <row r="35" spans="1:31" ht="14.1" customHeight="1">
      <c r="A35" s="282"/>
      <c r="B35" s="282"/>
      <c r="F35" s="489" t="s">
        <v>363</v>
      </c>
      <c r="H35" s="489" t="s">
        <v>364</v>
      </c>
      <c r="J35" s="489" t="s">
        <v>365</v>
      </c>
      <c r="L35" s="489" t="s">
        <v>366</v>
      </c>
      <c r="N35" s="489" t="s">
        <v>367</v>
      </c>
      <c r="P35" s="489" t="s">
        <v>368</v>
      </c>
      <c r="R35" s="489" t="s">
        <v>369</v>
      </c>
      <c r="T35" s="489" t="s">
        <v>370</v>
      </c>
      <c r="V35" s="489" t="s">
        <v>371</v>
      </c>
      <c r="X35" s="489" t="s">
        <v>372</v>
      </c>
      <c r="Z35" s="489" t="s">
        <v>373</v>
      </c>
      <c r="AB35" s="489" t="s">
        <v>374</v>
      </c>
      <c r="AC35" s="292"/>
      <c r="AD35" s="489" t="s">
        <v>375</v>
      </c>
      <c r="AE35" s="276"/>
    </row>
    <row r="36" spans="1:31" s="283" customFormat="1" ht="18" customHeight="1">
      <c r="A36" s="277"/>
      <c r="B36" s="277"/>
      <c r="C36" s="293" t="s">
        <v>376</v>
      </c>
      <c r="E36" s="294"/>
      <c r="F36" s="295">
        <v>0</v>
      </c>
      <c r="G36" s="292"/>
      <c r="H36" s="295">
        <f>F46</f>
        <v>81761</v>
      </c>
      <c r="I36" s="294"/>
      <c r="J36" s="295">
        <f>SUM(H46)</f>
        <v>131346</v>
      </c>
      <c r="K36" s="294"/>
      <c r="L36" s="295">
        <f>J46</f>
        <v>180930</v>
      </c>
      <c r="M36" s="294"/>
      <c r="N36" s="295">
        <f>SUM(L46)</f>
        <v>230515</v>
      </c>
      <c r="O36" s="294"/>
      <c r="P36" s="295">
        <f>SUM(N46)</f>
        <v>280100</v>
      </c>
      <c r="Q36" s="294"/>
      <c r="R36" s="295">
        <f>SUM(P46)</f>
        <v>9300</v>
      </c>
      <c r="S36" s="294"/>
      <c r="T36" s="295">
        <f>SUM(R46)</f>
        <v>65317</v>
      </c>
      <c r="U36" s="294"/>
      <c r="V36" s="295">
        <f>SUM(T46)</f>
        <v>227115</v>
      </c>
      <c r="W36" s="294"/>
      <c r="X36" s="295">
        <f>SUM(V46)</f>
        <v>336025</v>
      </c>
      <c r="Y36" s="294"/>
      <c r="Z36" s="295">
        <f>SUM(X46)</f>
        <v>465761</v>
      </c>
      <c r="AA36" s="294"/>
      <c r="AB36" s="295">
        <f>SUM(Z46)</f>
        <v>579877</v>
      </c>
      <c r="AC36" s="296"/>
      <c r="AD36" s="295">
        <v>0</v>
      </c>
      <c r="AE36" s="292" t="s">
        <v>74</v>
      </c>
    </row>
    <row r="37" spans="1:31" ht="14.1" customHeight="1">
      <c r="A37" s="282"/>
      <c r="B37" s="282"/>
      <c r="F37" s="297"/>
      <c r="H37" s="297"/>
      <c r="J37" s="297"/>
      <c r="L37" s="297"/>
      <c r="N37" s="297"/>
      <c r="P37" s="297"/>
      <c r="R37" s="297"/>
      <c r="T37" s="297"/>
      <c r="V37" s="297"/>
      <c r="X37" s="297"/>
      <c r="Z37" s="297"/>
      <c r="AB37" s="297"/>
      <c r="AC37" s="292"/>
      <c r="AD37" s="297"/>
      <c r="AE37" s="276"/>
    </row>
    <row r="38" spans="1:31" ht="18" customHeight="1">
      <c r="A38" s="282"/>
      <c r="B38" s="282"/>
      <c r="C38" s="275" t="s">
        <v>377</v>
      </c>
      <c r="E38" s="266"/>
      <c r="F38" s="298">
        <v>701929</v>
      </c>
      <c r="G38" s="267"/>
      <c r="H38" s="298">
        <v>721880</v>
      </c>
      <c r="I38" s="267"/>
      <c r="J38" s="298">
        <v>923007</v>
      </c>
      <c r="K38" s="298" t="s">
        <v>74</v>
      </c>
      <c r="L38" s="298">
        <v>745133</v>
      </c>
      <c r="M38" s="298" t="s">
        <v>74</v>
      </c>
      <c r="N38" s="298">
        <v>750333</v>
      </c>
      <c r="O38" s="298"/>
      <c r="P38" s="298">
        <v>923689</v>
      </c>
      <c r="Q38" s="298" t="s">
        <v>74</v>
      </c>
      <c r="R38" s="298">
        <v>748621</v>
      </c>
      <c r="S38" s="298" t="s">
        <v>74</v>
      </c>
      <c r="T38" s="298">
        <v>751957</v>
      </c>
      <c r="U38" s="298"/>
      <c r="V38" s="298">
        <v>918425</v>
      </c>
      <c r="W38" s="298" t="s">
        <v>74</v>
      </c>
      <c r="X38" s="298">
        <v>816790</v>
      </c>
      <c r="Y38" s="298" t="s">
        <v>74</v>
      </c>
      <c r="Z38" s="298">
        <v>686799</v>
      </c>
      <c r="AA38" s="267"/>
      <c r="AB38" s="298">
        <v>826175</v>
      </c>
      <c r="AC38" s="267"/>
      <c r="AD38" s="298">
        <f>ROUND(SUM(F38:AB38),0)</f>
        <v>9514738</v>
      </c>
      <c r="AE38" s="267"/>
    </row>
    <row r="39" spans="1:31" s="283" customFormat="1" ht="18" customHeight="1">
      <c r="A39" s="277"/>
      <c r="B39" s="277"/>
      <c r="C39" s="283" t="s">
        <v>379</v>
      </c>
      <c r="E39" s="299"/>
      <c r="F39" s="300">
        <f>ROUND(SUM(F38:F38),0)</f>
        <v>701929</v>
      </c>
      <c r="G39" s="301"/>
      <c r="H39" s="300">
        <f>ROUND(SUM(H38:H38),0)</f>
        <v>721880</v>
      </c>
      <c r="I39" s="301"/>
      <c r="J39" s="300">
        <f>ROUND(SUM(J38:J38),0)</f>
        <v>923007</v>
      </c>
      <c r="K39" s="301"/>
      <c r="L39" s="300">
        <f>ROUND(SUM(L38:L38),0)</f>
        <v>745133</v>
      </c>
      <c r="M39" s="301"/>
      <c r="N39" s="300">
        <f>ROUND(SUM(N38:N38),0)</f>
        <v>750333</v>
      </c>
      <c r="O39" s="301"/>
      <c r="P39" s="300">
        <f>ROUND(SUM(P38:P38),0)</f>
        <v>923689</v>
      </c>
      <c r="Q39" s="301"/>
      <c r="R39" s="300">
        <f>ROUND(SUM(R38:R38),0)</f>
        <v>748621</v>
      </c>
      <c r="S39" s="301"/>
      <c r="T39" s="300">
        <f>ROUND(SUM(T38:T38),0)</f>
        <v>751957</v>
      </c>
      <c r="U39" s="301"/>
      <c r="V39" s="300">
        <f>ROUND(SUM(V38:V38),0)</f>
        <v>918425</v>
      </c>
      <c r="W39" s="301"/>
      <c r="X39" s="300">
        <f>ROUND(SUM(X38:X38),0)</f>
        <v>816790</v>
      </c>
      <c r="Y39" s="301"/>
      <c r="Z39" s="300">
        <f>ROUND(SUM(Z38:Z38),0)</f>
        <v>686799</v>
      </c>
      <c r="AB39" s="300">
        <f>ROUND(SUM(AB38:AB38),0)</f>
        <v>826175</v>
      </c>
      <c r="AD39" s="302">
        <f>AD38</f>
        <v>9514738</v>
      </c>
      <c r="AE39" s="303"/>
    </row>
    <row r="40" spans="1:31" ht="16.350000000000001" customHeight="1">
      <c r="A40" s="282"/>
      <c r="B40" s="282"/>
      <c r="E40" s="288"/>
      <c r="F40" s="304"/>
      <c r="G40" s="288"/>
      <c r="H40" s="304"/>
      <c r="I40" s="305"/>
      <c r="J40" s="304"/>
      <c r="K40" s="305"/>
      <c r="L40" s="304"/>
      <c r="M40" s="305"/>
      <c r="N40" s="304"/>
      <c r="O40" s="305"/>
      <c r="P40" s="304"/>
      <c r="Q40" s="288"/>
      <c r="R40" s="304"/>
      <c r="S40" s="288"/>
      <c r="T40" s="304"/>
      <c r="V40" s="304"/>
      <c r="X40" s="304"/>
      <c r="Z40" s="304"/>
      <c r="AB40" s="304"/>
      <c r="AD40" s="304"/>
    </row>
    <row r="41" spans="1:31" ht="18" customHeight="1">
      <c r="A41" s="282"/>
      <c r="B41" s="282"/>
      <c r="C41" s="275" t="s">
        <v>392</v>
      </c>
      <c r="E41" s="288"/>
      <c r="F41" s="298">
        <v>0</v>
      </c>
      <c r="H41" s="298">
        <v>0</v>
      </c>
      <c r="J41" s="298">
        <v>0</v>
      </c>
      <c r="L41" s="298">
        <v>0</v>
      </c>
      <c r="N41" s="298">
        <v>0</v>
      </c>
      <c r="P41" s="298">
        <v>15</v>
      </c>
      <c r="R41" s="298">
        <v>0</v>
      </c>
      <c r="T41" s="298">
        <v>0</v>
      </c>
      <c r="U41" s="306"/>
      <c r="V41" s="298">
        <v>0</v>
      </c>
      <c r="X41" s="298">
        <v>0</v>
      </c>
      <c r="Z41" s="298">
        <v>0</v>
      </c>
      <c r="AB41" s="298">
        <v>0</v>
      </c>
      <c r="AD41" s="307">
        <f>ROUND(SUM(F41:AB41),0)</f>
        <v>15</v>
      </c>
      <c r="AE41" s="308"/>
    </row>
    <row r="42" spans="1:31" ht="18" customHeight="1">
      <c r="A42" s="282"/>
      <c r="B42" s="282"/>
      <c r="C42" s="275" t="s">
        <v>380</v>
      </c>
      <c r="E42" s="288"/>
      <c r="F42" s="298">
        <v>0</v>
      </c>
      <c r="G42" s="267"/>
      <c r="H42" s="298">
        <v>0</v>
      </c>
      <c r="I42" s="267"/>
      <c r="J42" s="298">
        <v>0</v>
      </c>
      <c r="K42" s="267"/>
      <c r="L42" s="298">
        <v>0</v>
      </c>
      <c r="M42" s="267"/>
      <c r="N42" s="298">
        <v>0</v>
      </c>
      <c r="O42" s="267"/>
      <c r="P42" s="298">
        <v>21413</v>
      </c>
      <c r="Q42" s="267"/>
      <c r="R42" s="298">
        <v>0</v>
      </c>
      <c r="S42" s="267"/>
      <c r="T42" s="298">
        <v>0</v>
      </c>
      <c r="U42" s="267"/>
      <c r="V42" s="298">
        <v>0</v>
      </c>
      <c r="W42" s="267"/>
      <c r="X42" s="298">
        <v>0</v>
      </c>
      <c r="Y42" s="267"/>
      <c r="Z42" s="298">
        <v>0</v>
      </c>
      <c r="AA42" s="267"/>
      <c r="AB42" s="298">
        <v>857771</v>
      </c>
      <c r="AC42" s="267"/>
      <c r="AD42" s="307">
        <f>ROUND(SUM(F42:AB42),0)</f>
        <v>879184</v>
      </c>
      <c r="AE42" s="308"/>
    </row>
    <row r="43" spans="1:31" ht="18" customHeight="1">
      <c r="A43" s="282"/>
      <c r="B43" s="282"/>
      <c r="C43" s="275" t="s">
        <v>381</v>
      </c>
      <c r="E43" s="288"/>
      <c r="F43" s="298">
        <v>620168</v>
      </c>
      <c r="G43" s="267"/>
      <c r="H43" s="298">
        <v>672295</v>
      </c>
      <c r="I43" s="267"/>
      <c r="J43" s="298">
        <v>873423</v>
      </c>
      <c r="K43" s="267"/>
      <c r="L43" s="298">
        <v>695548</v>
      </c>
      <c r="M43" s="267"/>
      <c r="N43" s="298">
        <v>700748</v>
      </c>
      <c r="O43" s="267"/>
      <c r="P43" s="298">
        <v>1173061</v>
      </c>
      <c r="Q43" s="267"/>
      <c r="R43" s="298">
        <v>692604</v>
      </c>
      <c r="S43" s="267"/>
      <c r="T43" s="298">
        <v>590159</v>
      </c>
      <c r="U43" s="267"/>
      <c r="V43" s="298">
        <v>809515</v>
      </c>
      <c r="W43" s="267"/>
      <c r="X43" s="298">
        <v>687054</v>
      </c>
      <c r="Y43" s="267"/>
      <c r="Z43" s="298">
        <v>572683</v>
      </c>
      <c r="AA43" s="267"/>
      <c r="AB43" s="298">
        <v>548281</v>
      </c>
      <c r="AC43" s="267"/>
      <c r="AD43" s="307">
        <f>ROUND(SUM(F43:AB43),0)</f>
        <v>8635539</v>
      </c>
      <c r="AE43" s="308"/>
    </row>
    <row r="44" spans="1:31" s="283" customFormat="1" ht="18" customHeight="1">
      <c r="A44" s="277"/>
      <c r="B44" s="277"/>
      <c r="C44" s="283" t="s">
        <v>382</v>
      </c>
      <c r="E44" s="309"/>
      <c r="F44" s="302">
        <f>ROUND(SUM(F41:F43),0)</f>
        <v>620168</v>
      </c>
      <c r="G44" s="309"/>
      <c r="H44" s="302">
        <f>ROUND(SUM(H41:H43),0)</f>
        <v>672295</v>
      </c>
      <c r="I44" s="309"/>
      <c r="J44" s="302">
        <f>ROUND(SUM(J41:J43),0)</f>
        <v>873423</v>
      </c>
      <c r="K44" s="309"/>
      <c r="L44" s="302">
        <f>ROUND(SUM(L41:L43),0)</f>
        <v>695548</v>
      </c>
      <c r="M44" s="309"/>
      <c r="N44" s="302">
        <f>ROUND(SUM(N41:N43),0)</f>
        <v>700748</v>
      </c>
      <c r="O44" s="309"/>
      <c r="P44" s="302">
        <f>ROUND(SUM(P41:P43),0)</f>
        <v>1194489</v>
      </c>
      <c r="Q44" s="309"/>
      <c r="R44" s="300">
        <f>ROUND(SUM(R41:R43),0)</f>
        <v>692604</v>
      </c>
      <c r="S44" s="310"/>
      <c r="T44" s="300">
        <f>ROUND(SUM(T41:T43),0)</f>
        <v>590159</v>
      </c>
      <c r="U44" s="309"/>
      <c r="V44" s="302">
        <f>ROUND(SUM(V41:V43),0)</f>
        <v>809515</v>
      </c>
      <c r="W44" s="309"/>
      <c r="X44" s="302">
        <f>ROUND(SUM(X41:X43),0)</f>
        <v>687054</v>
      </c>
      <c r="Y44" s="309"/>
      <c r="Z44" s="302">
        <f>ROUND(SUM(Z41:Z43),0)</f>
        <v>572683</v>
      </c>
      <c r="AA44" s="309"/>
      <c r="AB44" s="302">
        <f>ROUND(SUM(AB41:AB43),0)</f>
        <v>1406052</v>
      </c>
      <c r="AC44" s="309"/>
      <c r="AD44" s="302">
        <f>ROUND(SUM(AD41:AD43),0)</f>
        <v>9514738</v>
      </c>
      <c r="AE44" s="303"/>
    </row>
    <row r="45" spans="1:31" ht="12" customHeight="1">
      <c r="B45" s="282"/>
      <c r="F45" s="304"/>
      <c r="G45" s="267"/>
      <c r="H45" s="304"/>
      <c r="I45" s="267"/>
      <c r="J45" s="304"/>
      <c r="K45" s="267"/>
      <c r="L45" s="304"/>
      <c r="M45" s="267"/>
      <c r="N45" s="304"/>
      <c r="O45" s="267"/>
      <c r="P45" s="304"/>
      <c r="Q45" s="267"/>
      <c r="R45" s="304"/>
      <c r="S45" s="267"/>
      <c r="T45" s="304"/>
      <c r="U45" s="267"/>
      <c r="V45" s="304"/>
      <c r="W45" s="267"/>
      <c r="X45" s="304"/>
      <c r="Y45" s="267"/>
      <c r="Z45" s="304"/>
      <c r="AA45" s="267"/>
      <c r="AB45" s="304" t="s">
        <v>74</v>
      </c>
      <c r="AC45" s="267"/>
      <c r="AD45" s="304"/>
      <c r="AE45" s="311"/>
    </row>
    <row r="46" spans="1:31" s="283" customFormat="1" ht="14.1" customHeight="1" thickBot="1">
      <c r="A46" s="277"/>
      <c r="B46" s="277"/>
      <c r="C46" s="283" t="s">
        <v>383</v>
      </c>
      <c r="D46" s="312"/>
      <c r="E46" s="294"/>
      <c r="F46" s="395">
        <f>ROUND(SUM(F36)+SUM(F39)-SUM(F44),0)</f>
        <v>81761</v>
      </c>
      <c r="G46" s="296"/>
      <c r="H46" s="395">
        <f>ROUND(SUM(H36)+SUM(H39)-SUM(H44),0)</f>
        <v>131346</v>
      </c>
      <c r="I46" s="296"/>
      <c r="J46" s="395">
        <f>ROUND(SUM(J36)+SUM(J39)-SUM(J44),0)</f>
        <v>180930</v>
      </c>
      <c r="K46" s="313"/>
      <c r="L46" s="395">
        <f>ROUND(SUM(L36)+SUM(L39)-SUM(L44),0)</f>
        <v>230515</v>
      </c>
      <c r="M46" s="313"/>
      <c r="N46" s="395">
        <f>ROUND(SUM(N36)+SUM(N39)-SUM(N44),0)</f>
        <v>280100</v>
      </c>
      <c r="O46" s="313"/>
      <c r="P46" s="395">
        <f>ROUND(SUM(P36)+SUM(P39)-SUM(P44),0)</f>
        <v>9300</v>
      </c>
      <c r="Q46" s="313"/>
      <c r="R46" s="395">
        <f>ROUND(SUM(R36)+SUM(R39)-SUM(R44),0)</f>
        <v>65317</v>
      </c>
      <c r="S46" s="313"/>
      <c r="T46" s="395">
        <f>ROUND(SUM(T36)+SUM(T39)-SUM(T44),0)</f>
        <v>227115</v>
      </c>
      <c r="U46" s="313"/>
      <c r="V46" s="395">
        <f>ROUND(SUM(V36)+SUM(V39)-SUM(V44),0)</f>
        <v>336025</v>
      </c>
      <c r="W46" s="313"/>
      <c r="X46" s="395">
        <f>ROUND(SUM(X36)+SUM(X39)-SUM(X44),0)</f>
        <v>465761</v>
      </c>
      <c r="Y46" s="313"/>
      <c r="Z46" s="395">
        <f>ROUND(SUM(Z36)+SUM(Z39)-SUM(Z44),0)</f>
        <v>579877</v>
      </c>
      <c r="AA46" s="313"/>
      <c r="AB46" s="395">
        <f>ROUND(SUM(AB36+AB39-AB44),0)</f>
        <v>0</v>
      </c>
      <c r="AC46" s="313"/>
      <c r="AD46" s="395">
        <f>ROUND(SUM(AD36+AD39-AD44),0)</f>
        <v>0</v>
      </c>
    </row>
    <row r="47" spans="1:31" ht="13.35" customHeight="1" thickTop="1">
      <c r="B47" s="282"/>
      <c r="D47" s="314"/>
      <c r="E47" s="314"/>
      <c r="F47" s="484"/>
      <c r="G47" s="288"/>
      <c r="H47" s="304"/>
      <c r="J47" s="304"/>
      <c r="L47" s="304"/>
      <c r="N47" s="304"/>
      <c r="P47" s="304"/>
      <c r="R47" s="304"/>
      <c r="T47" s="304"/>
      <c r="V47" s="304"/>
      <c r="Z47" s="304"/>
      <c r="AB47" s="485"/>
      <c r="AC47" s="486"/>
      <c r="AD47" s="485"/>
      <c r="AE47" s="276"/>
    </row>
  </sheetData>
  <mergeCells count="2">
    <mergeCell ref="C12:AD12"/>
    <mergeCell ref="C8:AD9"/>
  </mergeCells>
  <printOptions horizontalCentered="1"/>
  <pageMargins left="0.25" right="0.25" top="0.75" bottom="0.25" header="0" footer="0.25"/>
  <pageSetup scale="63" orientation="landscape" r:id="rId1"/>
  <headerFooter scaleWithDoc="0">
    <oddFooter>&amp;R&amp;8 26</oddFooter>
  </headerFooter>
  <customProperties>
    <customPr name="SheetOptions" r:id="rId2"/>
  </customProperties>
  <ignoredErrors>
    <ignoredError sqref="H44:AD47 AC41:AD43" evalError="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AE43"/>
  <sheetViews>
    <sheetView showGridLines="0" zoomScale="80" zoomScaleNormal="80" workbookViewId="0"/>
  </sheetViews>
  <sheetFormatPr defaultColWidth="9.77734375" defaultRowHeight="12.75"/>
  <cols>
    <col min="1" max="1" width="2.44140625" style="275" customWidth="1"/>
    <col min="2" max="2" width="1.5546875" style="275" customWidth="1"/>
    <col min="3" max="3" width="17" style="275" customWidth="1"/>
    <col min="4" max="4" width="1.77734375" style="275" customWidth="1"/>
    <col min="5" max="5" width="2.109375" style="275" customWidth="1"/>
    <col min="6" max="6" width="9.109375" style="275" customWidth="1"/>
    <col min="7" max="7" width="1.77734375" style="275" customWidth="1"/>
    <col min="8" max="8" width="8.77734375" style="275" customWidth="1"/>
    <col min="9" max="9" width="2" style="275" customWidth="1"/>
    <col min="10" max="10" width="9.77734375" style="275" customWidth="1"/>
    <col min="11" max="11" width="1.77734375" style="275" customWidth="1"/>
    <col min="12" max="12" width="10.109375" style="275" customWidth="1"/>
    <col min="13" max="13" width="1.77734375" style="275" customWidth="1"/>
    <col min="14" max="14" width="10.109375" style="275" customWidth="1"/>
    <col min="15" max="15" width="1.77734375" style="275" customWidth="1"/>
    <col min="16" max="16" width="10.109375" style="275" customWidth="1"/>
    <col min="17" max="17" width="1.77734375" style="275" customWidth="1"/>
    <col min="18" max="18" width="11.5546875" style="275" bestFit="1" customWidth="1"/>
    <col min="19" max="19" width="1.77734375" style="275" customWidth="1"/>
    <col min="20" max="20" width="9.109375" style="275" customWidth="1"/>
    <col min="21" max="21" width="1.77734375" style="275" customWidth="1"/>
    <col min="22" max="22" width="12" style="275" bestFit="1" customWidth="1"/>
    <col min="23" max="23" width="1.77734375" style="275" customWidth="1"/>
    <col min="24" max="24" width="10" style="275" customWidth="1"/>
    <col min="25" max="25" width="1.77734375" style="275" customWidth="1"/>
    <col min="26" max="26" width="9.77734375" style="275" customWidth="1"/>
    <col min="27" max="27" width="1.77734375" style="275" customWidth="1"/>
    <col min="28" max="28" width="10.77734375" style="275" customWidth="1"/>
    <col min="29" max="29" width="1.77734375" style="275" customWidth="1"/>
    <col min="30" max="30" width="10.77734375" style="275" customWidth="1"/>
    <col min="31" max="31" width="2.77734375" style="275" customWidth="1"/>
    <col min="32" max="16384" width="9.77734375" style="275"/>
  </cols>
  <sheetData>
    <row r="1" spans="1:31" ht="15">
      <c r="A1" s="206" t="s">
        <v>60</v>
      </c>
      <c r="P1" s="502"/>
    </row>
    <row r="3" spans="1:31" ht="20.25">
      <c r="A3" s="328" t="s">
        <v>1293</v>
      </c>
      <c r="B3" s="274"/>
      <c r="N3" s="276"/>
      <c r="Q3" s="277"/>
      <c r="R3" s="278"/>
      <c r="S3" s="279"/>
      <c r="T3" s="279"/>
      <c r="U3" s="279"/>
      <c r="V3" s="279"/>
      <c r="W3" s="279"/>
      <c r="X3" s="279"/>
      <c r="Y3" s="279"/>
      <c r="Z3" s="276"/>
      <c r="AA3" s="276"/>
      <c r="AE3" s="280"/>
    </row>
    <row r="4" spans="1:31" ht="16.5" customHeight="1">
      <c r="A4" s="281"/>
      <c r="B4" s="282"/>
      <c r="N4" s="276"/>
      <c r="Q4" s="277"/>
      <c r="R4" s="278"/>
      <c r="S4" s="279"/>
      <c r="T4" s="279"/>
      <c r="U4" s="279"/>
      <c r="V4" s="279"/>
      <c r="W4" s="279"/>
      <c r="X4" s="279"/>
      <c r="Y4" s="279"/>
      <c r="Z4" s="276"/>
      <c r="AA4" s="276"/>
      <c r="AE4" s="280"/>
    </row>
    <row r="5" spans="1:31" ht="13.35" customHeight="1">
      <c r="N5" s="276"/>
      <c r="O5" s="276"/>
      <c r="P5" s="276"/>
      <c r="Q5" s="276"/>
      <c r="R5" s="276"/>
      <c r="S5" s="276"/>
      <c r="T5" s="276"/>
      <c r="U5" s="276"/>
      <c r="V5" s="276"/>
      <c r="W5" s="276"/>
      <c r="X5" s="276"/>
      <c r="Y5" s="276"/>
      <c r="Z5" s="276"/>
      <c r="AA5" s="276"/>
      <c r="AB5" s="283"/>
      <c r="AC5" s="283"/>
      <c r="AE5" s="280"/>
    </row>
    <row r="6" spans="1:31" ht="16.350000000000001" customHeight="1">
      <c r="B6" s="284" t="s">
        <v>1323</v>
      </c>
      <c r="C6" s="282"/>
      <c r="D6" s="279"/>
      <c r="E6" s="279"/>
      <c r="F6" s="279"/>
      <c r="G6" s="279"/>
      <c r="H6" s="279"/>
      <c r="I6" s="279"/>
      <c r="J6" s="279"/>
      <c r="K6" s="279"/>
      <c r="L6" s="276"/>
      <c r="M6" s="276"/>
      <c r="N6" s="276"/>
      <c r="O6" s="276"/>
      <c r="P6" s="276"/>
      <c r="Q6" s="276"/>
      <c r="R6" s="276"/>
      <c r="S6" s="276"/>
      <c r="T6" s="276"/>
      <c r="U6" s="276"/>
      <c r="V6" s="276"/>
      <c r="W6" s="276"/>
      <c r="X6" s="276"/>
      <c r="Y6" s="276"/>
      <c r="Z6" s="276"/>
      <c r="AA6" s="276"/>
      <c r="AB6" s="283"/>
      <c r="AC6" s="283"/>
      <c r="AE6" s="280"/>
    </row>
    <row r="7" spans="1:31" ht="10.35" customHeight="1">
      <c r="A7" s="276"/>
      <c r="B7" s="276"/>
      <c r="C7" s="276"/>
      <c r="D7" s="276"/>
      <c r="E7" s="276"/>
      <c r="F7" s="276"/>
      <c r="G7" s="276"/>
      <c r="H7" s="276"/>
      <c r="I7" s="276"/>
      <c r="J7" s="276"/>
      <c r="K7" s="276"/>
      <c r="L7" s="276"/>
      <c r="M7" s="276"/>
      <c r="N7" s="276"/>
      <c r="O7" s="276"/>
      <c r="P7" s="276"/>
      <c r="Q7" s="276"/>
      <c r="R7" s="276"/>
      <c r="S7" s="276"/>
      <c r="T7" s="276"/>
      <c r="U7" s="276"/>
      <c r="V7" s="276"/>
      <c r="W7" s="276"/>
      <c r="X7" s="276"/>
      <c r="Y7" s="276"/>
      <c r="Z7" s="276"/>
      <c r="AA7" s="276"/>
      <c r="AB7" s="283"/>
      <c r="AC7" s="283"/>
      <c r="AE7" s="280"/>
    </row>
    <row r="8" spans="1:31" ht="16.350000000000001" customHeight="1">
      <c r="A8" s="282"/>
      <c r="B8" s="282"/>
      <c r="C8" s="860" t="s">
        <v>397</v>
      </c>
      <c r="D8" s="860"/>
      <c r="E8" s="860"/>
      <c r="F8" s="860"/>
      <c r="G8" s="860"/>
      <c r="H8" s="860"/>
      <c r="I8" s="860"/>
      <c r="J8" s="860"/>
      <c r="K8" s="860"/>
      <c r="L8" s="860"/>
      <c r="M8" s="860"/>
      <c r="N8" s="860"/>
      <c r="O8" s="860"/>
      <c r="P8" s="860"/>
      <c r="Q8" s="860"/>
      <c r="R8" s="860"/>
      <c r="S8" s="860"/>
      <c r="T8" s="860"/>
      <c r="U8" s="860"/>
      <c r="V8" s="860"/>
      <c r="W8" s="860"/>
      <c r="X8" s="860"/>
      <c r="Y8" s="860"/>
      <c r="Z8" s="860"/>
      <c r="AA8" s="860"/>
      <c r="AB8" s="860"/>
      <c r="AC8" s="860"/>
      <c r="AD8" s="860"/>
      <c r="AE8" s="280"/>
    </row>
    <row r="9" spans="1:31" ht="16.350000000000001" customHeight="1">
      <c r="A9" s="282"/>
      <c r="B9" s="282"/>
      <c r="C9" s="860"/>
      <c r="D9" s="860"/>
      <c r="E9" s="860"/>
      <c r="F9" s="860"/>
      <c r="G9" s="860"/>
      <c r="H9" s="860"/>
      <c r="I9" s="860"/>
      <c r="J9" s="860"/>
      <c r="K9" s="860"/>
      <c r="L9" s="860"/>
      <c r="M9" s="860"/>
      <c r="N9" s="860"/>
      <c r="O9" s="860"/>
      <c r="P9" s="860"/>
      <c r="Q9" s="860"/>
      <c r="R9" s="860"/>
      <c r="S9" s="860"/>
      <c r="T9" s="860"/>
      <c r="U9" s="860"/>
      <c r="V9" s="860"/>
      <c r="W9" s="860"/>
      <c r="X9" s="860"/>
      <c r="Y9" s="860"/>
      <c r="Z9" s="860"/>
      <c r="AA9" s="860"/>
      <c r="AB9" s="860"/>
      <c r="AC9" s="860"/>
      <c r="AD9" s="860"/>
      <c r="AE9" s="280"/>
    </row>
    <row r="10" spans="1:31" ht="16.350000000000001" customHeight="1">
      <c r="A10" s="282"/>
      <c r="B10" s="282"/>
      <c r="C10" s="860"/>
      <c r="D10" s="860"/>
      <c r="E10" s="860"/>
      <c r="F10" s="860"/>
      <c r="G10" s="860"/>
      <c r="H10" s="860"/>
      <c r="I10" s="860"/>
      <c r="J10" s="860"/>
      <c r="K10" s="860"/>
      <c r="L10" s="860"/>
      <c r="M10" s="860"/>
      <c r="N10" s="860"/>
      <c r="O10" s="860"/>
      <c r="P10" s="860"/>
      <c r="Q10" s="860"/>
      <c r="R10" s="860"/>
      <c r="S10" s="860"/>
      <c r="T10" s="860"/>
      <c r="U10" s="860"/>
      <c r="V10" s="860"/>
      <c r="W10" s="860"/>
      <c r="X10" s="860"/>
      <c r="Y10" s="860"/>
      <c r="Z10" s="860"/>
      <c r="AA10" s="860"/>
      <c r="AB10" s="860"/>
      <c r="AC10" s="860"/>
      <c r="AD10" s="860"/>
      <c r="AE10" s="280"/>
    </row>
    <row r="11" spans="1:31" ht="7.35" customHeight="1">
      <c r="A11" s="282"/>
      <c r="B11" s="282"/>
      <c r="C11" s="282"/>
      <c r="D11" s="282"/>
      <c r="E11" s="282"/>
      <c r="F11" s="282"/>
      <c r="G11" s="282"/>
      <c r="H11" s="282"/>
      <c r="I11" s="282"/>
      <c r="J11" s="282"/>
      <c r="AE11" s="280"/>
    </row>
    <row r="12" spans="1:31" ht="0.75" customHeight="1">
      <c r="A12" s="282"/>
      <c r="B12" s="282"/>
      <c r="C12" s="282"/>
      <c r="D12" s="282"/>
      <c r="E12" s="282"/>
      <c r="F12" s="282"/>
      <c r="G12" s="282"/>
      <c r="H12" s="282"/>
      <c r="I12" s="282"/>
      <c r="J12" s="282"/>
      <c r="AE12" s="280"/>
    </row>
    <row r="13" spans="1:31" ht="17.25" customHeight="1">
      <c r="A13" s="282"/>
      <c r="B13" s="282"/>
      <c r="C13" s="285" t="s">
        <v>1297</v>
      </c>
      <c r="D13" s="282"/>
      <c r="E13" s="282"/>
      <c r="F13" s="282"/>
      <c r="G13" s="282"/>
      <c r="H13" s="282"/>
      <c r="I13" s="282"/>
      <c r="J13" s="282"/>
      <c r="AE13" s="280"/>
    </row>
    <row r="14" spans="1:31" ht="16.350000000000001" customHeight="1">
      <c r="V14" s="304"/>
      <c r="AE14" s="280"/>
    </row>
    <row r="15" spans="1:31" ht="18" customHeight="1">
      <c r="A15" s="282"/>
      <c r="B15" s="282"/>
      <c r="C15" s="286" t="s">
        <v>1296</v>
      </c>
      <c r="D15" s="287"/>
      <c r="E15" s="288"/>
      <c r="G15" s="288"/>
      <c r="H15" s="289"/>
      <c r="I15" s="288"/>
      <c r="J15" s="289"/>
      <c r="K15" s="288"/>
      <c r="L15" s="289"/>
      <c r="M15" s="288"/>
      <c r="O15" s="288"/>
      <c r="Q15" s="288"/>
      <c r="R15" s="289"/>
      <c r="S15" s="289"/>
      <c r="T15" s="289"/>
      <c r="U15" s="289"/>
      <c r="V15" s="289"/>
      <c r="W15" s="289"/>
      <c r="Y15" s="289"/>
      <c r="Z15" s="289"/>
      <c r="AA15" s="289"/>
      <c r="AD15" s="289"/>
      <c r="AE15" s="276"/>
    </row>
    <row r="16" spans="1:31" ht="18" customHeight="1">
      <c r="A16" s="282"/>
      <c r="B16" s="282"/>
      <c r="C16" s="290"/>
      <c r="F16" s="291">
        <v>2025</v>
      </c>
      <c r="G16" s="283"/>
      <c r="X16" s="291">
        <v>2026</v>
      </c>
      <c r="AD16" s="292" t="s">
        <v>362</v>
      </c>
      <c r="AE16" s="276"/>
    </row>
    <row r="17" spans="1:31" ht="14.1" customHeight="1">
      <c r="A17" s="282"/>
      <c r="B17" s="282"/>
      <c r="F17" s="489" t="s">
        <v>363</v>
      </c>
      <c r="H17" s="489" t="s">
        <v>364</v>
      </c>
      <c r="J17" s="489" t="s">
        <v>365</v>
      </c>
      <c r="L17" s="489" t="s">
        <v>366</v>
      </c>
      <c r="N17" s="489" t="s">
        <v>367</v>
      </c>
      <c r="P17" s="489" t="s">
        <v>368</v>
      </c>
      <c r="R17" s="489" t="s">
        <v>369</v>
      </c>
      <c r="T17" s="489" t="s">
        <v>370</v>
      </c>
      <c r="V17" s="489" t="s">
        <v>371</v>
      </c>
      <c r="X17" s="489" t="s">
        <v>372</v>
      </c>
      <c r="Z17" s="489" t="s">
        <v>373</v>
      </c>
      <c r="AB17" s="489" t="s">
        <v>374</v>
      </c>
      <c r="AC17" s="292"/>
      <c r="AD17" s="489" t="s">
        <v>375</v>
      </c>
      <c r="AE17" s="276"/>
    </row>
    <row r="18" spans="1:31" s="283" customFormat="1" ht="18" customHeight="1">
      <c r="A18" s="277"/>
      <c r="B18" s="277"/>
      <c r="C18" s="293" t="s">
        <v>376</v>
      </c>
      <c r="E18" s="294"/>
      <c r="F18" s="295">
        <v>296546</v>
      </c>
      <c r="G18" s="292"/>
      <c r="H18" s="295">
        <f>F27</f>
        <v>303334</v>
      </c>
      <c r="I18" s="294"/>
      <c r="J18" s="295">
        <f>SUM(H27)</f>
        <v>264384</v>
      </c>
      <c r="K18" s="294"/>
      <c r="L18" s="295">
        <f>J27</f>
        <v>219029</v>
      </c>
      <c r="M18" s="294"/>
      <c r="N18" s="295">
        <f>SUM(L27)</f>
        <v>297329</v>
      </c>
      <c r="O18" s="294"/>
      <c r="P18" s="295">
        <f>SUM(N27)</f>
        <v>323044</v>
      </c>
      <c r="Q18" s="294"/>
      <c r="R18" s="295">
        <f>SUM(P27)</f>
        <v>307098</v>
      </c>
      <c r="S18" s="294"/>
      <c r="T18" s="295">
        <f>SUM(R27)</f>
        <v>450091</v>
      </c>
      <c r="U18" s="294"/>
      <c r="V18" s="295">
        <f>SUM(T27)</f>
        <v>389752</v>
      </c>
      <c r="W18" s="294"/>
      <c r="X18" s="295">
        <f>SUM(V27)</f>
        <v>133484</v>
      </c>
      <c r="Y18" s="294"/>
      <c r="Z18" s="295">
        <f>SUM(X27)</f>
        <v>542088</v>
      </c>
      <c r="AA18" s="294"/>
      <c r="AB18" s="295">
        <f>SUM(Z27)</f>
        <v>606378</v>
      </c>
      <c r="AC18" s="296"/>
      <c r="AD18" s="295">
        <f>+F18</f>
        <v>296546</v>
      </c>
      <c r="AE18" s="292" t="s">
        <v>74</v>
      </c>
    </row>
    <row r="19" spans="1:31" ht="14.1" customHeight="1">
      <c r="A19" s="282"/>
      <c r="B19" s="282"/>
      <c r="F19" s="297"/>
      <c r="H19" s="297"/>
      <c r="J19" s="297"/>
      <c r="L19" s="297"/>
      <c r="N19" s="297"/>
      <c r="P19" s="297"/>
      <c r="R19" s="297"/>
      <c r="T19" s="297"/>
      <c r="V19" s="297"/>
      <c r="X19" s="297"/>
      <c r="Z19" s="297"/>
      <c r="AB19" s="297"/>
      <c r="AC19" s="292"/>
      <c r="AD19" s="297"/>
      <c r="AE19" s="276"/>
    </row>
    <row r="20" spans="1:31" ht="18" customHeight="1">
      <c r="A20" s="282"/>
      <c r="B20" s="282"/>
      <c r="C20" s="275" t="s">
        <v>398</v>
      </c>
      <c r="E20" s="266"/>
      <c r="F20" s="298">
        <v>303334</v>
      </c>
      <c r="G20" s="267"/>
      <c r="H20" s="298">
        <v>264384</v>
      </c>
      <c r="I20" s="267"/>
      <c r="J20" s="298">
        <v>219030</v>
      </c>
      <c r="K20" s="298"/>
      <c r="L20" s="298">
        <v>297329</v>
      </c>
      <c r="M20" s="298"/>
      <c r="N20" s="298">
        <v>323044</v>
      </c>
      <c r="O20" s="298"/>
      <c r="P20" s="298">
        <v>307098</v>
      </c>
      <c r="Q20" s="298"/>
      <c r="R20" s="298">
        <v>450091</v>
      </c>
      <c r="S20" s="298"/>
      <c r="T20" s="298">
        <v>389752</v>
      </c>
      <c r="U20" s="298"/>
      <c r="V20" s="298">
        <v>412987</v>
      </c>
      <c r="W20" s="298"/>
      <c r="X20" s="298">
        <v>542089</v>
      </c>
      <c r="Y20" s="298"/>
      <c r="Z20" s="298">
        <v>606379</v>
      </c>
      <c r="AA20" s="298"/>
      <c r="AB20" s="298">
        <v>475175</v>
      </c>
      <c r="AC20" s="267"/>
      <c r="AD20" s="298">
        <f>ROUND(SUM(F20:AB20),0)</f>
        <v>4590692</v>
      </c>
      <c r="AE20" s="267"/>
    </row>
    <row r="21" spans="1:31" ht="18" customHeight="1">
      <c r="A21" s="282"/>
      <c r="B21" s="282"/>
      <c r="C21" s="275" t="s">
        <v>378</v>
      </c>
      <c r="E21" s="266"/>
      <c r="F21" s="298">
        <v>1106</v>
      </c>
      <c r="G21" s="267"/>
      <c r="H21" s="298">
        <v>831</v>
      </c>
      <c r="I21" s="267"/>
      <c r="J21" s="298">
        <v>862</v>
      </c>
      <c r="K21" s="298" t="s">
        <v>74</v>
      </c>
      <c r="L21" s="298">
        <v>694</v>
      </c>
      <c r="M21" s="298" t="s">
        <v>74</v>
      </c>
      <c r="N21" s="298">
        <v>736</v>
      </c>
      <c r="O21" s="298"/>
      <c r="P21" s="298">
        <v>1079</v>
      </c>
      <c r="Q21" s="298" t="s">
        <v>74</v>
      </c>
      <c r="R21" s="298">
        <v>904</v>
      </c>
      <c r="S21" s="298" t="s">
        <v>74</v>
      </c>
      <c r="T21" s="298">
        <v>837</v>
      </c>
      <c r="U21" s="298"/>
      <c r="V21" s="298">
        <v>1026</v>
      </c>
      <c r="W21" s="298" t="s">
        <v>74</v>
      </c>
      <c r="X21" s="298">
        <v>814</v>
      </c>
      <c r="Y21" s="298" t="s">
        <v>74</v>
      </c>
      <c r="Z21" s="298">
        <v>956</v>
      </c>
      <c r="AA21" s="267"/>
      <c r="AB21" s="298">
        <v>1458</v>
      </c>
      <c r="AC21" s="267"/>
      <c r="AD21" s="298">
        <f>ROUND(SUM(F21:AB21),0)</f>
        <v>11303</v>
      </c>
      <c r="AE21" s="267"/>
    </row>
    <row r="22" spans="1:31" s="283" customFormat="1" ht="18" customHeight="1">
      <c r="A22" s="277"/>
      <c r="B22" s="277"/>
      <c r="C22" s="283" t="s">
        <v>379</v>
      </c>
      <c r="E22" s="299"/>
      <c r="F22" s="300">
        <f>ROUND(SUM(F20:F21),0)</f>
        <v>304440</v>
      </c>
      <c r="G22" s="301"/>
      <c r="H22" s="300">
        <f>ROUND(SUM(H20:H21),0)</f>
        <v>265215</v>
      </c>
      <c r="I22" s="301"/>
      <c r="J22" s="300">
        <f>ROUND(SUM(J20:J21),0)</f>
        <v>219892</v>
      </c>
      <c r="K22" s="301"/>
      <c r="L22" s="300">
        <f>ROUND(SUM(L20:L21),0)</f>
        <v>298023</v>
      </c>
      <c r="M22" s="301"/>
      <c r="N22" s="300">
        <f>ROUND(SUM(N20:N21),0)</f>
        <v>323780</v>
      </c>
      <c r="O22" s="301"/>
      <c r="P22" s="300">
        <f>ROUND(SUM(P20:P21),0)</f>
        <v>308177</v>
      </c>
      <c r="Q22" s="301"/>
      <c r="R22" s="300">
        <f>ROUND(SUM(R20:R21),0)</f>
        <v>450995</v>
      </c>
      <c r="S22" s="301"/>
      <c r="T22" s="300">
        <f>ROUND(SUM(T20:T21),0)</f>
        <v>390589</v>
      </c>
      <c r="U22" s="301"/>
      <c r="V22" s="300">
        <f>ROUND(SUM(V20:V21),0)</f>
        <v>414013</v>
      </c>
      <c r="W22" s="301"/>
      <c r="X22" s="300">
        <f>ROUND(SUM(X20:X21),0)</f>
        <v>542903</v>
      </c>
      <c r="Y22" s="301"/>
      <c r="Z22" s="300">
        <f>ROUND(SUM(Z20:Z21),0)</f>
        <v>607335</v>
      </c>
      <c r="AB22" s="300">
        <f>ROUND(SUM(AB20:AB21),0)</f>
        <v>476633</v>
      </c>
      <c r="AD22" s="302">
        <f>AD20+AD21</f>
        <v>4601995</v>
      </c>
      <c r="AE22" s="303"/>
    </row>
    <row r="23" spans="1:31" ht="16.350000000000001" customHeight="1">
      <c r="A23" s="282"/>
      <c r="B23" s="282"/>
      <c r="E23" s="288"/>
      <c r="F23" s="304"/>
      <c r="G23" s="288"/>
      <c r="H23" s="304"/>
      <c r="I23" s="305"/>
      <c r="J23" s="304"/>
      <c r="K23" s="305"/>
      <c r="L23" s="304"/>
      <c r="M23" s="305"/>
      <c r="N23" s="304"/>
      <c r="O23" s="305"/>
      <c r="P23" s="304"/>
      <c r="Q23" s="288"/>
      <c r="R23" s="304"/>
      <c r="S23" s="288"/>
      <c r="T23" s="304"/>
      <c r="V23" s="304"/>
      <c r="X23" s="304"/>
      <c r="Z23" s="304"/>
      <c r="AB23" s="304"/>
      <c r="AD23" s="304"/>
    </row>
    <row r="24" spans="1:31" ht="18" customHeight="1">
      <c r="A24" s="282"/>
      <c r="B24" s="282"/>
      <c r="C24" s="275" t="s">
        <v>399</v>
      </c>
      <c r="E24" s="288"/>
      <c r="F24" s="298">
        <v>297652</v>
      </c>
      <c r="H24" s="298">
        <v>304165</v>
      </c>
      <c r="I24" s="298"/>
      <c r="J24" s="298">
        <v>265247</v>
      </c>
      <c r="K24" s="298"/>
      <c r="L24" s="298">
        <v>219723</v>
      </c>
      <c r="M24" s="298"/>
      <c r="N24" s="298">
        <v>298065</v>
      </c>
      <c r="O24" s="298"/>
      <c r="P24" s="298">
        <v>324123</v>
      </c>
      <c r="R24" s="298">
        <v>308002</v>
      </c>
      <c r="T24" s="298">
        <v>450928</v>
      </c>
      <c r="U24" s="306"/>
      <c r="V24" s="298">
        <v>670281</v>
      </c>
      <c r="X24" s="298">
        <v>134299</v>
      </c>
      <c r="Z24" s="298">
        <v>543045</v>
      </c>
      <c r="AB24" s="298">
        <v>607836</v>
      </c>
      <c r="AD24" s="307">
        <f>ROUND(SUM(F24:AB24),0)</f>
        <v>4423366</v>
      </c>
      <c r="AE24" s="308"/>
    </row>
    <row r="25" spans="1:31" s="283" customFormat="1" ht="18" customHeight="1">
      <c r="A25" s="277"/>
      <c r="B25" s="277"/>
      <c r="C25" s="283" t="s">
        <v>382</v>
      </c>
      <c r="E25" s="309"/>
      <c r="F25" s="302">
        <f>ROUND(SUM(F24:F24),0)</f>
        <v>297652</v>
      </c>
      <c r="G25" s="309"/>
      <c r="H25" s="302">
        <f>ROUND(SUM(H24:H24),0)</f>
        <v>304165</v>
      </c>
      <c r="I25" s="309"/>
      <c r="J25" s="302">
        <f>ROUND(SUM(J24:J24),0)</f>
        <v>265247</v>
      </c>
      <c r="K25" s="309"/>
      <c r="L25" s="302">
        <f>ROUND(SUM(L24:L24),0)</f>
        <v>219723</v>
      </c>
      <c r="M25" s="309"/>
      <c r="N25" s="302">
        <f>ROUND(SUM(N24:N24),0)</f>
        <v>298065</v>
      </c>
      <c r="O25" s="309"/>
      <c r="P25" s="302">
        <f>ROUND(SUM(P24:P24),0)</f>
        <v>324123</v>
      </c>
      <c r="Q25" s="309"/>
      <c r="R25" s="300">
        <f>ROUND(SUM(R24:R24),0)</f>
        <v>308002</v>
      </c>
      <c r="S25" s="310"/>
      <c r="T25" s="300">
        <f>ROUND(SUM(T24:T24),0)</f>
        <v>450928</v>
      </c>
      <c r="U25" s="309"/>
      <c r="V25" s="302">
        <f>ROUND(SUM(V24:V24),0)</f>
        <v>670281</v>
      </c>
      <c r="W25" s="309"/>
      <c r="X25" s="302">
        <f>ROUND(SUM(X24:X24),0)</f>
        <v>134299</v>
      </c>
      <c r="Y25" s="309"/>
      <c r="Z25" s="302">
        <f>ROUND(SUM(Z24:Z24),0)</f>
        <v>543045</v>
      </c>
      <c r="AA25" s="309"/>
      <c r="AB25" s="302">
        <f>ROUND(SUM(AB24:AB24),0)</f>
        <v>607836</v>
      </c>
      <c r="AC25" s="309"/>
      <c r="AD25" s="302">
        <f>ROUND(SUM(AD24:AD24),0)</f>
        <v>4423366</v>
      </c>
      <c r="AE25" s="303"/>
    </row>
    <row r="26" spans="1:31" ht="16.5" customHeight="1">
      <c r="B26" s="282"/>
      <c r="F26" s="304"/>
      <c r="G26" s="267"/>
      <c r="H26" s="304"/>
      <c r="I26" s="267"/>
      <c r="J26" s="304"/>
      <c r="K26" s="267"/>
      <c r="L26" s="304"/>
      <c r="M26" s="267"/>
      <c r="N26" s="304"/>
      <c r="O26" s="267"/>
      <c r="P26" s="304"/>
      <c r="Q26" s="267"/>
      <c r="R26" s="304"/>
      <c r="S26" s="267"/>
      <c r="T26" s="304"/>
      <c r="U26" s="267"/>
      <c r="V26" s="304"/>
      <c r="W26" s="267"/>
      <c r="X26" s="304"/>
      <c r="Y26" s="267"/>
      <c r="Z26" s="304"/>
      <c r="AA26" s="267"/>
      <c r="AB26" s="304" t="s">
        <v>74</v>
      </c>
      <c r="AC26" s="267"/>
      <c r="AD26" s="304"/>
      <c r="AE26" s="311"/>
    </row>
    <row r="27" spans="1:31" s="283" customFormat="1" ht="18" customHeight="1" thickBot="1">
      <c r="A27" s="277"/>
      <c r="B27" s="277"/>
      <c r="C27" s="283" t="s">
        <v>383</v>
      </c>
      <c r="D27" s="312"/>
      <c r="E27" s="294"/>
      <c r="F27" s="395">
        <f>ROUND(SUM(F18)+SUM(F22)-SUM(F25),0)</f>
        <v>303334</v>
      </c>
      <c r="G27" s="296"/>
      <c r="H27" s="395">
        <f>ROUND(SUM(H18)+SUM(H22)-SUM(H25),0)</f>
        <v>264384</v>
      </c>
      <c r="I27" s="296"/>
      <c r="J27" s="395">
        <f>ROUND(SUM(J18)+SUM(J22)-SUM(J25),0)</f>
        <v>219029</v>
      </c>
      <c r="K27" s="313"/>
      <c r="L27" s="395">
        <f>ROUND(SUM(L18)+SUM(L22)-SUM(L25),0)</f>
        <v>297329</v>
      </c>
      <c r="M27" s="313"/>
      <c r="N27" s="395">
        <f>N18+N22-N25</f>
        <v>323044</v>
      </c>
      <c r="O27" s="313"/>
      <c r="P27" s="395">
        <f>ROUND(SUM(P18)+SUM(P22)-SUM(P25),0)</f>
        <v>307098</v>
      </c>
      <c r="Q27" s="313"/>
      <c r="R27" s="395">
        <f>ROUND(SUM(R18)+SUM(R22)-SUM(R25),0)</f>
        <v>450091</v>
      </c>
      <c r="S27" s="313"/>
      <c r="T27" s="395">
        <f>ROUND(SUM(T18)+SUM(T22)-SUM(T25),0)</f>
        <v>389752</v>
      </c>
      <c r="U27" s="313"/>
      <c r="V27" s="395">
        <f>ROUND(SUM(V18)+SUM(V22)-SUM(V25),0)</f>
        <v>133484</v>
      </c>
      <c r="W27" s="313"/>
      <c r="X27" s="395">
        <f>ROUND(SUM(X18)+SUM(X22)-SUM(X25),0)</f>
        <v>542088</v>
      </c>
      <c r="Y27" s="313"/>
      <c r="Z27" s="395">
        <f>ROUND(SUM(Z18)+SUM(Z22)-SUM(Z25),0)</f>
        <v>606378</v>
      </c>
      <c r="AA27" s="313"/>
      <c r="AB27" s="395">
        <f>ROUND(SUM(AB18+AB22-AB25),0)</f>
        <v>475175</v>
      </c>
      <c r="AC27" s="313"/>
      <c r="AD27" s="395">
        <f>ROUND(SUM(AD18+AD22-AD25),0)</f>
        <v>475175</v>
      </c>
    </row>
    <row r="28" spans="1:31" s="283" customFormat="1" ht="14.1" customHeight="1" thickTop="1">
      <c r="A28" s="277"/>
      <c r="B28" s="277"/>
      <c r="D28" s="312"/>
      <c r="E28" s="294"/>
      <c r="F28" s="483"/>
      <c r="G28" s="296"/>
      <c r="H28" s="483"/>
      <c r="I28" s="296"/>
      <c r="J28" s="483"/>
      <c r="K28" s="313"/>
      <c r="L28" s="483"/>
      <c r="M28" s="313"/>
      <c r="N28" s="483"/>
      <c r="O28" s="313"/>
      <c r="P28" s="483"/>
      <c r="Q28" s="313"/>
      <c r="R28" s="483"/>
      <c r="S28" s="313"/>
      <c r="T28" s="483"/>
      <c r="U28" s="313"/>
      <c r="V28" s="483"/>
      <c r="W28" s="313"/>
      <c r="X28" s="483"/>
      <c r="Y28" s="313"/>
      <c r="Z28" s="483"/>
      <c r="AA28" s="313"/>
      <c r="AB28" s="483"/>
      <c r="AC28" s="313"/>
      <c r="AD28" s="483"/>
    </row>
    <row r="29" spans="1:31" ht="16.350000000000001" customHeight="1">
      <c r="AE29" s="280"/>
    </row>
    <row r="30" spans="1:31" ht="18" customHeight="1">
      <c r="A30" s="282"/>
      <c r="B30" s="282"/>
      <c r="C30" s="286" t="s">
        <v>1260</v>
      </c>
      <c r="D30" s="287"/>
      <c r="E30" s="288"/>
      <c r="G30" s="288"/>
      <c r="H30" s="289"/>
      <c r="I30" s="288"/>
      <c r="J30" s="289"/>
      <c r="K30" s="288"/>
      <c r="L30" s="289"/>
      <c r="M30" s="288"/>
      <c r="O30" s="288"/>
      <c r="Q30" s="288"/>
      <c r="R30" s="289"/>
      <c r="S30" s="289"/>
      <c r="T30" s="289"/>
      <c r="U30" s="289"/>
      <c r="V30" s="289"/>
      <c r="W30" s="289"/>
      <c r="Y30" s="289"/>
      <c r="Z30" s="289"/>
      <c r="AA30" s="289"/>
      <c r="AD30" s="289"/>
      <c r="AE30" s="276"/>
    </row>
    <row r="31" spans="1:31" ht="18" customHeight="1">
      <c r="C31" s="290"/>
      <c r="F31" s="291">
        <v>2024</v>
      </c>
      <c r="G31" s="283"/>
      <c r="X31" s="291">
        <v>2025</v>
      </c>
      <c r="AD31" s="292" t="s">
        <v>362</v>
      </c>
    </row>
    <row r="32" spans="1:31" ht="18" customHeight="1">
      <c r="F32" s="489" t="s">
        <v>363</v>
      </c>
      <c r="H32" s="489" t="s">
        <v>364</v>
      </c>
      <c r="J32" s="489" t="s">
        <v>365</v>
      </c>
      <c r="L32" s="489" t="s">
        <v>366</v>
      </c>
      <c r="N32" s="489" t="s">
        <v>367</v>
      </c>
      <c r="P32" s="489" t="s">
        <v>368</v>
      </c>
      <c r="R32" s="489" t="s">
        <v>369</v>
      </c>
      <c r="T32" s="489" t="s">
        <v>370</v>
      </c>
      <c r="V32" s="489" t="s">
        <v>371</v>
      </c>
      <c r="X32" s="489" t="s">
        <v>372</v>
      </c>
      <c r="Z32" s="489" t="s">
        <v>373</v>
      </c>
      <c r="AB32" s="489" t="s">
        <v>374</v>
      </c>
      <c r="AC32" s="292"/>
      <c r="AD32" s="489" t="s">
        <v>375</v>
      </c>
    </row>
    <row r="33" spans="3:30" ht="18" customHeight="1">
      <c r="C33" s="293" t="s">
        <v>376</v>
      </c>
      <c r="D33" s="283"/>
      <c r="E33" s="294"/>
      <c r="F33" s="295">
        <v>241145</v>
      </c>
      <c r="G33" s="292"/>
      <c r="H33" s="295">
        <f>F42</f>
        <v>290976</v>
      </c>
      <c r="I33" s="294"/>
      <c r="J33" s="295">
        <f>SUM(H42)</f>
        <v>262937</v>
      </c>
      <c r="K33" s="294"/>
      <c r="L33" s="295">
        <f>J42</f>
        <v>192678</v>
      </c>
      <c r="M33" s="294"/>
      <c r="N33" s="295">
        <f>SUM(L42)</f>
        <v>238096</v>
      </c>
      <c r="O33" s="294"/>
      <c r="P33" s="295">
        <f>SUM(N42)</f>
        <v>231560</v>
      </c>
      <c r="Q33" s="294"/>
      <c r="R33" s="295">
        <f>SUM(P42)</f>
        <v>200957</v>
      </c>
      <c r="S33" s="294"/>
      <c r="T33" s="295">
        <f>SUM(R42)</f>
        <v>309024</v>
      </c>
      <c r="U33" s="294"/>
      <c r="V33" s="295">
        <f>SUM(T42)</f>
        <v>249234</v>
      </c>
      <c r="W33" s="294"/>
      <c r="X33" s="295">
        <f>SUM(V42)</f>
        <v>81664</v>
      </c>
      <c r="Y33" s="294"/>
      <c r="Z33" s="295">
        <f>SUM(X42)</f>
        <v>361861</v>
      </c>
      <c r="AA33" s="294"/>
      <c r="AB33" s="295">
        <f>SUM(Z42)</f>
        <v>377669</v>
      </c>
      <c r="AC33" s="296"/>
      <c r="AD33" s="295">
        <f>+F33</f>
        <v>241145</v>
      </c>
    </row>
    <row r="34" spans="3:30" ht="18" customHeight="1">
      <c r="F34" s="297"/>
      <c r="H34" s="297"/>
      <c r="J34" s="297"/>
      <c r="L34" s="297"/>
      <c r="N34" s="297"/>
      <c r="P34" s="297"/>
      <c r="R34" s="297"/>
      <c r="T34" s="297"/>
      <c r="V34" s="297"/>
      <c r="X34" s="297"/>
      <c r="Z34" s="297"/>
      <c r="AB34" s="297"/>
      <c r="AC34" s="292"/>
      <c r="AD34" s="297"/>
    </row>
    <row r="35" spans="3:30" ht="18" customHeight="1">
      <c r="C35" s="275" t="s">
        <v>398</v>
      </c>
      <c r="E35" s="266"/>
      <c r="F35" s="298">
        <v>290976</v>
      </c>
      <c r="G35" s="267"/>
      <c r="H35" s="298">
        <v>262937</v>
      </c>
      <c r="I35" s="267"/>
      <c r="J35" s="298">
        <v>192678</v>
      </c>
      <c r="K35" s="298"/>
      <c r="L35" s="298">
        <v>238096</v>
      </c>
      <c r="M35" s="298"/>
      <c r="N35" s="298">
        <v>231560</v>
      </c>
      <c r="O35" s="298"/>
      <c r="P35" s="298">
        <v>200958</v>
      </c>
      <c r="Q35" s="298"/>
      <c r="R35" s="298">
        <v>309024</v>
      </c>
      <c r="S35" s="298"/>
      <c r="T35" s="298">
        <v>249277</v>
      </c>
      <c r="U35" s="298"/>
      <c r="V35" s="298">
        <v>248523</v>
      </c>
      <c r="W35" s="298"/>
      <c r="X35" s="298">
        <v>361861</v>
      </c>
      <c r="Y35" s="298"/>
      <c r="Z35" s="298">
        <v>377670</v>
      </c>
      <c r="AA35" s="298"/>
      <c r="AB35" s="298">
        <v>296546</v>
      </c>
      <c r="AC35" s="267"/>
      <c r="AD35" s="298">
        <f>ROUND(SUM(F35:AB35),0)</f>
        <v>3260106</v>
      </c>
    </row>
    <row r="36" spans="3:30" ht="18" customHeight="1">
      <c r="C36" s="275" t="s">
        <v>378</v>
      </c>
      <c r="E36" s="266"/>
      <c r="F36" s="298">
        <v>1187</v>
      </c>
      <c r="G36" s="267"/>
      <c r="H36" s="298">
        <v>971</v>
      </c>
      <c r="I36" s="267"/>
      <c r="J36" s="298">
        <v>1162</v>
      </c>
      <c r="K36" s="298" t="s">
        <v>74</v>
      </c>
      <c r="L36" s="298">
        <v>815</v>
      </c>
      <c r="M36" s="298" t="s">
        <v>74</v>
      </c>
      <c r="N36" s="298">
        <v>748</v>
      </c>
      <c r="O36" s="298"/>
      <c r="P36" s="298">
        <v>1008</v>
      </c>
      <c r="Q36" s="298" t="s">
        <v>74</v>
      </c>
      <c r="R36" s="298">
        <v>745</v>
      </c>
      <c r="S36" s="298" t="s">
        <v>74</v>
      </c>
      <c r="T36" s="298">
        <v>698</v>
      </c>
      <c r="U36" s="298"/>
      <c r="V36" s="298">
        <v>829</v>
      </c>
      <c r="W36" s="298" t="s">
        <v>74</v>
      </c>
      <c r="X36" s="298">
        <v>636</v>
      </c>
      <c r="Y36" s="298" t="s">
        <v>74</v>
      </c>
      <c r="Z36" s="298">
        <v>760</v>
      </c>
      <c r="AA36" s="267"/>
      <c r="AB36" s="298">
        <v>1116</v>
      </c>
      <c r="AC36" s="267"/>
      <c r="AD36" s="298">
        <f>ROUND(SUM(F36:AB36),0)</f>
        <v>10675</v>
      </c>
    </row>
    <row r="37" spans="3:30" ht="18" customHeight="1">
      <c r="C37" s="283" t="s">
        <v>379</v>
      </c>
      <c r="D37" s="283"/>
      <c r="E37" s="299"/>
      <c r="F37" s="300">
        <f>ROUND(SUM(F35:F36),0)</f>
        <v>292163</v>
      </c>
      <c r="G37" s="301"/>
      <c r="H37" s="300">
        <f>ROUND(SUM(H35:H36),0)</f>
        <v>263908</v>
      </c>
      <c r="I37" s="301"/>
      <c r="J37" s="300">
        <f>ROUND(SUM(J35:J36),0)</f>
        <v>193840</v>
      </c>
      <c r="K37" s="301"/>
      <c r="L37" s="300">
        <f>ROUND(SUM(L35:L36),0)</f>
        <v>238911</v>
      </c>
      <c r="M37" s="301"/>
      <c r="N37" s="300">
        <f>ROUND(SUM(N35:N36),0)</f>
        <v>232308</v>
      </c>
      <c r="O37" s="301"/>
      <c r="P37" s="300">
        <f>ROUND(SUM(P35:P36),0)</f>
        <v>201966</v>
      </c>
      <c r="Q37" s="301"/>
      <c r="R37" s="300">
        <f>ROUND(SUM(R35:R36),0)</f>
        <v>309769</v>
      </c>
      <c r="S37" s="301"/>
      <c r="T37" s="300">
        <f>ROUND(SUM(T35:T36),0)</f>
        <v>249975</v>
      </c>
      <c r="U37" s="301"/>
      <c r="V37" s="300">
        <f>ROUND(SUM(V35:V36),0)</f>
        <v>249352</v>
      </c>
      <c r="W37" s="301"/>
      <c r="X37" s="300">
        <f>ROUND(SUM(X35:X36),0)</f>
        <v>362497</v>
      </c>
      <c r="Y37" s="301"/>
      <c r="Z37" s="300">
        <f>ROUND(SUM(Z35:Z36),0)</f>
        <v>378430</v>
      </c>
      <c r="AA37" s="283"/>
      <c r="AB37" s="300">
        <f>ROUND(SUM(AB35:AB36),0)</f>
        <v>297662</v>
      </c>
      <c r="AC37" s="283"/>
      <c r="AD37" s="302">
        <f>AD35+AD36</f>
        <v>3270781</v>
      </c>
    </row>
    <row r="38" spans="3:30" ht="18" customHeight="1">
      <c r="E38" s="288"/>
      <c r="F38" s="304"/>
      <c r="G38" s="288"/>
      <c r="H38" s="304"/>
      <c r="I38" s="305"/>
      <c r="J38" s="304"/>
      <c r="K38" s="305"/>
      <c r="L38" s="304"/>
      <c r="M38" s="305"/>
      <c r="N38" s="304"/>
      <c r="O38" s="305"/>
      <c r="P38" s="304"/>
      <c r="Q38" s="288"/>
      <c r="R38" s="304"/>
      <c r="S38" s="288"/>
      <c r="T38" s="304"/>
      <c r="V38" s="304"/>
      <c r="X38" s="304"/>
      <c r="Z38" s="304"/>
      <c r="AB38" s="304"/>
      <c r="AD38" s="304"/>
    </row>
    <row r="39" spans="3:30" ht="18" customHeight="1">
      <c r="C39" s="275" t="s">
        <v>399</v>
      </c>
      <c r="E39" s="288"/>
      <c r="F39" s="298">
        <v>242332</v>
      </c>
      <c r="H39" s="298">
        <v>291947</v>
      </c>
      <c r="I39" s="298"/>
      <c r="J39" s="298">
        <v>264099</v>
      </c>
      <c r="K39" s="298"/>
      <c r="L39" s="298">
        <v>193493</v>
      </c>
      <c r="M39" s="298"/>
      <c r="N39" s="298">
        <v>238844</v>
      </c>
      <c r="O39" s="298"/>
      <c r="P39" s="298">
        <v>232569</v>
      </c>
      <c r="R39" s="298">
        <v>201702</v>
      </c>
      <c r="T39" s="298">
        <v>309765</v>
      </c>
      <c r="U39" s="306"/>
      <c r="V39" s="298">
        <v>416922</v>
      </c>
      <c r="X39" s="298">
        <v>82300</v>
      </c>
      <c r="Z39" s="298">
        <v>362622</v>
      </c>
      <c r="AB39" s="298">
        <v>378785</v>
      </c>
      <c r="AD39" s="307">
        <f>ROUND(SUM(F39:AB39),0)</f>
        <v>3215380</v>
      </c>
    </row>
    <row r="40" spans="3:30" ht="18" customHeight="1">
      <c r="C40" s="283" t="s">
        <v>382</v>
      </c>
      <c r="D40" s="283"/>
      <c r="E40" s="309"/>
      <c r="F40" s="302">
        <f>ROUND(SUM(F39:F39),0)</f>
        <v>242332</v>
      </c>
      <c r="G40" s="309"/>
      <c r="H40" s="302">
        <f>ROUND(SUM(H39:H39),0)</f>
        <v>291947</v>
      </c>
      <c r="I40" s="309"/>
      <c r="J40" s="302">
        <f>ROUND(SUM(J39:J39),0)</f>
        <v>264099</v>
      </c>
      <c r="K40" s="309"/>
      <c r="L40" s="302">
        <f>ROUND(SUM(L39:L39),0)</f>
        <v>193493</v>
      </c>
      <c r="M40" s="309"/>
      <c r="N40" s="302">
        <f>ROUND(SUM(N39:N39),0)</f>
        <v>238844</v>
      </c>
      <c r="O40" s="309"/>
      <c r="P40" s="302">
        <f>ROUND(SUM(P39:P39),0)</f>
        <v>232569</v>
      </c>
      <c r="Q40" s="309"/>
      <c r="R40" s="300">
        <f>ROUND(SUM(R39:R39),0)</f>
        <v>201702</v>
      </c>
      <c r="S40" s="310"/>
      <c r="T40" s="300">
        <f>ROUND(SUM(T39:T39),0)</f>
        <v>309765</v>
      </c>
      <c r="U40" s="309"/>
      <c r="V40" s="302">
        <f>ROUND(SUM(V39:V39),0)</f>
        <v>416922</v>
      </c>
      <c r="W40" s="309"/>
      <c r="X40" s="302">
        <f>ROUND(SUM(X39:X39),0)</f>
        <v>82300</v>
      </c>
      <c r="Y40" s="309"/>
      <c r="Z40" s="302">
        <f>ROUND(SUM(Z39:Z39),0)</f>
        <v>362622</v>
      </c>
      <c r="AA40" s="309"/>
      <c r="AB40" s="302">
        <f>ROUND(SUM(AB39:AB39),0)</f>
        <v>378785</v>
      </c>
      <c r="AC40" s="309"/>
      <c r="AD40" s="302">
        <f>ROUND(SUM(AD39:AD39),0)</f>
        <v>3215380</v>
      </c>
    </row>
    <row r="41" spans="3:30" ht="18" customHeight="1">
      <c r="F41" s="304"/>
      <c r="G41" s="267"/>
      <c r="H41" s="304"/>
      <c r="I41" s="267"/>
      <c r="J41" s="304"/>
      <c r="K41" s="267"/>
      <c r="L41" s="304"/>
      <c r="M41" s="267"/>
      <c r="N41" s="304"/>
      <c r="O41" s="267"/>
      <c r="P41" s="304"/>
      <c r="Q41" s="267"/>
      <c r="R41" s="304"/>
      <c r="S41" s="267"/>
      <c r="T41" s="304"/>
      <c r="U41" s="267"/>
      <c r="V41" s="304"/>
      <c r="W41" s="267"/>
      <c r="X41" s="304"/>
      <c r="Y41" s="267"/>
      <c r="Z41" s="304"/>
      <c r="AA41" s="267"/>
      <c r="AB41" s="304" t="s">
        <v>74</v>
      </c>
      <c r="AC41" s="267"/>
      <c r="AD41" s="304"/>
    </row>
    <row r="42" spans="3:30" ht="18" customHeight="1" thickBot="1">
      <c r="C42" s="283" t="s">
        <v>383</v>
      </c>
      <c r="D42" s="312"/>
      <c r="E42" s="294"/>
      <c r="F42" s="395">
        <f>ROUND(SUM(F33)+SUM(F37)-SUM(F40),0)</f>
        <v>290976</v>
      </c>
      <c r="G42" s="296"/>
      <c r="H42" s="395">
        <f>ROUND(SUM(H33)+SUM(H37)-SUM(H40),0)</f>
        <v>262937</v>
      </c>
      <c r="I42" s="296"/>
      <c r="J42" s="395">
        <f>ROUND(SUM(J33)+SUM(J37)-SUM(J40),0)</f>
        <v>192678</v>
      </c>
      <c r="K42" s="313"/>
      <c r="L42" s="395">
        <f>ROUND(SUM(L33)+SUM(L37)-SUM(L40),0)</f>
        <v>238096</v>
      </c>
      <c r="M42" s="313"/>
      <c r="N42" s="395">
        <f>N33+N37-N40</f>
        <v>231560</v>
      </c>
      <c r="O42" s="313"/>
      <c r="P42" s="395">
        <f>ROUND(SUM(P33)+SUM(P37)-SUM(P40),0)</f>
        <v>200957</v>
      </c>
      <c r="Q42" s="313"/>
      <c r="R42" s="395">
        <f>ROUND(SUM(R33)+SUM(R37)-SUM(R40),0)</f>
        <v>309024</v>
      </c>
      <c r="S42" s="313"/>
      <c r="T42" s="395">
        <f>ROUND(SUM(T33)+SUM(T37)-SUM(T40),0)</f>
        <v>249234</v>
      </c>
      <c r="U42" s="313"/>
      <c r="V42" s="395">
        <f>ROUND(SUM(V33)+SUM(V37)-SUM(V40),0)</f>
        <v>81664</v>
      </c>
      <c r="W42" s="313"/>
      <c r="X42" s="395">
        <f>ROUND(SUM(X33)+SUM(X37)-SUM(X40),0)</f>
        <v>361861</v>
      </c>
      <c r="Y42" s="313"/>
      <c r="Z42" s="395">
        <f>ROUND(SUM(Z33)+SUM(Z37)-SUM(Z40),0)</f>
        <v>377669</v>
      </c>
      <c r="AA42" s="313"/>
      <c r="AB42" s="395">
        <f>ROUND(SUM(AB33+AB37-AB40),0)</f>
        <v>296546</v>
      </c>
      <c r="AC42" s="313"/>
      <c r="AD42" s="395">
        <f>ROUND(SUM(AD33+AD37-AD40),0)</f>
        <v>296546</v>
      </c>
    </row>
    <row r="43" spans="3:30" ht="13.5" thickTop="1"/>
  </sheetData>
  <mergeCells count="1">
    <mergeCell ref="C8:AD10"/>
  </mergeCells>
  <printOptions horizontalCentered="1"/>
  <pageMargins left="0.25" right="0.25" top="0.75" bottom="0.25" header="0" footer="0.25"/>
  <pageSetup scale="62" orientation="landscape" r:id="rId1"/>
  <headerFooter scaleWithDoc="0">
    <oddFooter>&amp;R&amp;8 27</oddFooter>
  </headerFooter>
  <customProperties>
    <customPr name="SheetOptions" r:id="rId2"/>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AE45"/>
  <sheetViews>
    <sheetView showGridLines="0" zoomScale="80" zoomScaleNormal="80" workbookViewId="0"/>
  </sheetViews>
  <sheetFormatPr defaultColWidth="9.77734375" defaultRowHeight="12.75"/>
  <cols>
    <col min="1" max="1" width="2.44140625" style="275" customWidth="1"/>
    <col min="2" max="2" width="1.5546875" style="275" customWidth="1"/>
    <col min="3" max="3" width="17" style="275" customWidth="1"/>
    <col min="4" max="4" width="1.77734375" style="275" customWidth="1"/>
    <col min="5" max="5" width="2.109375" style="275" customWidth="1"/>
    <col min="6" max="6" width="9.109375" style="275" customWidth="1"/>
    <col min="7" max="7" width="1.77734375" style="275" customWidth="1"/>
    <col min="8" max="8" width="8.77734375" style="275" customWidth="1"/>
    <col min="9" max="9" width="2" style="275" customWidth="1"/>
    <col min="10" max="10" width="9.77734375" style="275" customWidth="1"/>
    <col min="11" max="11" width="1.77734375" style="275" customWidth="1"/>
    <col min="12" max="12" width="10.109375" style="275" customWidth="1"/>
    <col min="13" max="13" width="1.77734375" style="275" customWidth="1"/>
    <col min="14" max="14" width="10.109375" style="275" customWidth="1"/>
    <col min="15" max="15" width="1.77734375" style="275" customWidth="1"/>
    <col min="16" max="16" width="10.109375" style="275" customWidth="1"/>
    <col min="17" max="17" width="1.77734375" style="275" customWidth="1"/>
    <col min="18" max="18" width="11.5546875" style="275" bestFit="1" customWidth="1"/>
    <col min="19" max="19" width="1.77734375" style="275" customWidth="1"/>
    <col min="20" max="20" width="9.109375" style="275" customWidth="1"/>
    <col min="21" max="21" width="1.77734375" style="275" customWidth="1"/>
    <col min="22" max="22" width="12" style="275" customWidth="1"/>
    <col min="23" max="23" width="1.77734375" style="275" customWidth="1"/>
    <col min="24" max="24" width="10" style="275" customWidth="1"/>
    <col min="25" max="25" width="1.77734375" style="275" customWidth="1"/>
    <col min="26" max="26" width="9.77734375" style="275" customWidth="1"/>
    <col min="27" max="27" width="1.77734375" style="275" customWidth="1"/>
    <col min="28" max="28" width="10.77734375" style="275" customWidth="1"/>
    <col min="29" max="29" width="1.77734375" style="275" customWidth="1"/>
    <col min="30" max="30" width="11.5546875" style="275" customWidth="1"/>
    <col min="31" max="31" width="2.77734375" style="275" customWidth="1"/>
    <col min="32" max="16384" width="9.77734375" style="275"/>
  </cols>
  <sheetData>
    <row r="1" spans="1:31" ht="15">
      <c r="A1" s="206" t="s">
        <v>60</v>
      </c>
    </row>
    <row r="3" spans="1:31" ht="20.25">
      <c r="A3" s="328" t="s">
        <v>1293</v>
      </c>
      <c r="B3" s="274"/>
      <c r="N3" s="276"/>
      <c r="Q3" s="277"/>
      <c r="R3" s="278"/>
      <c r="S3" s="279"/>
      <c r="T3" s="279"/>
      <c r="U3" s="279"/>
      <c r="V3" s="279"/>
      <c r="W3" s="279"/>
      <c r="X3" s="279"/>
      <c r="Y3" s="279"/>
      <c r="Z3" s="276"/>
      <c r="AA3" s="276"/>
      <c r="AE3" s="280"/>
    </row>
    <row r="4" spans="1:31" ht="16.5" customHeight="1">
      <c r="A4" s="281"/>
      <c r="B4" s="282"/>
      <c r="N4" s="276"/>
      <c r="Q4" s="277"/>
      <c r="R4" s="278"/>
      <c r="S4" s="279"/>
      <c r="T4" s="279"/>
      <c r="U4" s="279"/>
      <c r="V4" s="279"/>
      <c r="W4" s="279"/>
      <c r="X4" s="279"/>
      <c r="Y4" s="279"/>
      <c r="Z4" s="276"/>
      <c r="AA4" s="276"/>
      <c r="AE4" s="280"/>
    </row>
    <row r="5" spans="1:31" ht="13.35" customHeight="1">
      <c r="N5" s="276"/>
      <c r="O5" s="276"/>
      <c r="P5" s="276"/>
      <c r="Q5" s="276"/>
      <c r="R5" s="276"/>
      <c r="S5" s="276"/>
      <c r="T5" s="276"/>
      <c r="U5" s="276"/>
      <c r="V5" s="276"/>
      <c r="W5" s="276"/>
      <c r="X5" s="276"/>
      <c r="Y5" s="276"/>
      <c r="Z5" s="276"/>
      <c r="AA5" s="276"/>
      <c r="AB5" s="283"/>
      <c r="AC5" s="283"/>
      <c r="AE5" s="280"/>
    </row>
    <row r="6" spans="1:31" ht="16.350000000000001" customHeight="1">
      <c r="B6" s="284" t="s">
        <v>1324</v>
      </c>
      <c r="C6" s="282"/>
      <c r="D6" s="279"/>
      <c r="E6" s="279"/>
      <c r="F6" s="279"/>
      <c r="G6" s="279"/>
      <c r="H6" s="279"/>
      <c r="I6" s="279"/>
      <c r="J6" s="279"/>
      <c r="K6" s="279"/>
      <c r="L6" s="276"/>
      <c r="M6" s="276"/>
      <c r="N6" s="276"/>
      <c r="O6" s="276"/>
      <c r="P6" s="276"/>
      <c r="Q6" s="276"/>
      <c r="R6" s="276"/>
      <c r="S6" s="276"/>
      <c r="T6" s="276"/>
      <c r="U6" s="276"/>
      <c r="V6" s="276"/>
      <c r="W6" s="276"/>
      <c r="X6" s="276"/>
      <c r="Y6" s="276"/>
      <c r="Z6" s="276"/>
      <c r="AA6" s="276"/>
      <c r="AB6" s="283"/>
      <c r="AC6" s="283"/>
      <c r="AE6" s="280"/>
    </row>
    <row r="7" spans="1:31" ht="5.0999999999999996" customHeight="1">
      <c r="A7" s="276"/>
      <c r="B7" s="276"/>
      <c r="C7" s="276"/>
      <c r="D7" s="276"/>
      <c r="E7" s="276"/>
      <c r="F7" s="276"/>
      <c r="G7" s="276"/>
      <c r="H7" s="276"/>
      <c r="I7" s="276"/>
      <c r="J7" s="276"/>
      <c r="K7" s="276"/>
      <c r="L7" s="276"/>
      <c r="M7" s="276"/>
      <c r="N7" s="276"/>
      <c r="O7" s="276"/>
      <c r="P7" s="276"/>
      <c r="Q7" s="276"/>
      <c r="R7" s="276"/>
      <c r="S7" s="276"/>
      <c r="T7" s="276"/>
      <c r="U7" s="276"/>
      <c r="V7" s="276"/>
      <c r="W7" s="276"/>
      <c r="X7" s="276"/>
      <c r="Y7" s="276"/>
      <c r="Z7" s="276"/>
      <c r="AA7" s="276"/>
      <c r="AB7" s="283"/>
      <c r="AC7" s="283"/>
      <c r="AE7" s="280"/>
    </row>
    <row r="8" spans="1:31" ht="16.350000000000001" customHeight="1">
      <c r="A8" s="282"/>
      <c r="B8" s="282"/>
      <c r="C8" s="860" t="s">
        <v>400</v>
      </c>
      <c r="D8" s="860"/>
      <c r="E8" s="860"/>
      <c r="F8" s="860"/>
      <c r="G8" s="860"/>
      <c r="H8" s="860"/>
      <c r="I8" s="860"/>
      <c r="J8" s="860"/>
      <c r="K8" s="860"/>
      <c r="L8" s="860"/>
      <c r="M8" s="860"/>
      <c r="N8" s="860"/>
      <c r="O8" s="860"/>
      <c r="P8" s="860"/>
      <c r="Q8" s="860"/>
      <c r="R8" s="860"/>
      <c r="S8" s="860"/>
      <c r="T8" s="860"/>
      <c r="U8" s="860"/>
      <c r="V8" s="860"/>
      <c r="W8" s="860"/>
      <c r="X8" s="860"/>
      <c r="Y8" s="860"/>
      <c r="Z8" s="860"/>
      <c r="AA8" s="860"/>
      <c r="AB8" s="860"/>
      <c r="AC8" s="860"/>
      <c r="AD8" s="860"/>
      <c r="AE8" s="280"/>
    </row>
    <row r="9" spans="1:31" ht="16.350000000000001" customHeight="1">
      <c r="A9" s="282"/>
      <c r="B9" s="282"/>
      <c r="C9" s="860"/>
      <c r="D9" s="860"/>
      <c r="E9" s="860"/>
      <c r="F9" s="860"/>
      <c r="G9" s="860"/>
      <c r="H9" s="860"/>
      <c r="I9" s="860"/>
      <c r="J9" s="860"/>
      <c r="K9" s="860"/>
      <c r="L9" s="860"/>
      <c r="M9" s="860"/>
      <c r="N9" s="860"/>
      <c r="O9" s="860"/>
      <c r="P9" s="860"/>
      <c r="Q9" s="860"/>
      <c r="R9" s="860"/>
      <c r="S9" s="860"/>
      <c r="T9" s="860"/>
      <c r="U9" s="860"/>
      <c r="V9" s="860"/>
      <c r="W9" s="860"/>
      <c r="X9" s="860"/>
      <c r="Y9" s="860"/>
      <c r="Z9" s="860"/>
      <c r="AA9" s="860"/>
      <c r="AB9" s="860"/>
      <c r="AC9" s="860"/>
      <c r="AD9" s="860"/>
      <c r="AE9" s="280"/>
    </row>
    <row r="10" spans="1:31" ht="36" customHeight="1">
      <c r="A10" s="282"/>
      <c r="B10" s="282"/>
      <c r="C10" s="860"/>
      <c r="D10" s="860"/>
      <c r="E10" s="860"/>
      <c r="F10" s="860"/>
      <c r="G10" s="860"/>
      <c r="H10" s="860"/>
      <c r="I10" s="860"/>
      <c r="J10" s="860"/>
      <c r="K10" s="860"/>
      <c r="L10" s="860"/>
      <c r="M10" s="860"/>
      <c r="N10" s="860"/>
      <c r="O10" s="860"/>
      <c r="P10" s="860"/>
      <c r="Q10" s="860"/>
      <c r="R10" s="860"/>
      <c r="S10" s="860"/>
      <c r="T10" s="860"/>
      <c r="U10" s="860"/>
      <c r="V10" s="860"/>
      <c r="W10" s="860"/>
      <c r="X10" s="860"/>
      <c r="Y10" s="860"/>
      <c r="Z10" s="860"/>
      <c r="AA10" s="860"/>
      <c r="AB10" s="860"/>
      <c r="AC10" s="860"/>
      <c r="AD10" s="860"/>
      <c r="AE10" s="280"/>
    </row>
    <row r="11" spans="1:31" ht="7.35" customHeight="1">
      <c r="A11" s="282"/>
      <c r="B11" s="282"/>
      <c r="C11" s="282"/>
      <c r="D11" s="282"/>
      <c r="E11" s="282"/>
      <c r="F11" s="282"/>
      <c r="G11" s="282"/>
      <c r="H11" s="282"/>
      <c r="I11" s="282"/>
      <c r="J11" s="282"/>
      <c r="AE11" s="280"/>
    </row>
    <row r="12" spans="1:31" ht="7.35" customHeight="1">
      <c r="A12" s="282"/>
      <c r="B12" s="282"/>
      <c r="C12" s="282"/>
      <c r="D12" s="282"/>
      <c r="E12" s="282"/>
      <c r="F12" s="282"/>
      <c r="G12" s="282"/>
      <c r="H12" s="282"/>
      <c r="I12" s="282"/>
      <c r="J12" s="282"/>
      <c r="AE12" s="280"/>
    </row>
    <row r="13" spans="1:31" ht="16.350000000000001" customHeight="1">
      <c r="A13" s="282"/>
      <c r="B13" s="282"/>
      <c r="C13" s="285" t="s">
        <v>1298</v>
      </c>
      <c r="D13" s="282"/>
      <c r="E13" s="282"/>
      <c r="F13" s="282"/>
      <c r="G13" s="282"/>
      <c r="H13" s="282"/>
      <c r="I13" s="282"/>
      <c r="J13" s="282"/>
      <c r="AE13" s="280"/>
    </row>
    <row r="14" spans="1:31" ht="16.350000000000001" customHeight="1">
      <c r="V14" s="304"/>
      <c r="AE14" s="280"/>
    </row>
    <row r="15" spans="1:31" ht="18" customHeight="1">
      <c r="A15" s="282"/>
      <c r="B15" s="282"/>
      <c r="C15" s="286" t="s">
        <v>1296</v>
      </c>
      <c r="D15" s="287"/>
      <c r="E15" s="288"/>
      <c r="G15" s="288"/>
      <c r="H15" s="289"/>
      <c r="I15" s="288"/>
      <c r="J15" s="289"/>
      <c r="K15" s="288"/>
      <c r="L15" s="289"/>
      <c r="M15" s="288"/>
      <c r="O15" s="288"/>
      <c r="Q15" s="288"/>
      <c r="R15" s="289"/>
      <c r="S15" s="289"/>
      <c r="T15" s="289"/>
      <c r="U15" s="289"/>
      <c r="V15" s="289"/>
      <c r="W15" s="289"/>
      <c r="Y15" s="289"/>
      <c r="Z15" s="289"/>
      <c r="AA15" s="289"/>
      <c r="AD15" s="289"/>
      <c r="AE15" s="276"/>
    </row>
    <row r="16" spans="1:31" ht="18" customHeight="1">
      <c r="A16" s="282"/>
      <c r="B16" s="282"/>
      <c r="C16" s="290"/>
      <c r="F16" s="291">
        <v>2025</v>
      </c>
      <c r="G16" s="283"/>
      <c r="X16" s="291">
        <v>2026</v>
      </c>
      <c r="AD16" s="292" t="s">
        <v>362</v>
      </c>
      <c r="AE16" s="276"/>
    </row>
    <row r="17" spans="1:31" ht="14.1" customHeight="1">
      <c r="A17" s="282"/>
      <c r="B17" s="282"/>
      <c r="F17" s="489" t="s">
        <v>363</v>
      </c>
      <c r="H17" s="489" t="s">
        <v>364</v>
      </c>
      <c r="J17" s="489" t="s">
        <v>365</v>
      </c>
      <c r="L17" s="489" t="s">
        <v>366</v>
      </c>
      <c r="N17" s="489" t="s">
        <v>367</v>
      </c>
      <c r="P17" s="489" t="s">
        <v>368</v>
      </c>
      <c r="R17" s="489" t="s">
        <v>369</v>
      </c>
      <c r="T17" s="489" t="s">
        <v>370</v>
      </c>
      <c r="V17" s="489" t="s">
        <v>371</v>
      </c>
      <c r="X17" s="489" t="s">
        <v>372</v>
      </c>
      <c r="Z17" s="489" t="s">
        <v>373</v>
      </c>
      <c r="AB17" s="489" t="s">
        <v>374</v>
      </c>
      <c r="AC17" s="292"/>
      <c r="AD17" s="489" t="s">
        <v>375</v>
      </c>
      <c r="AE17" s="276"/>
    </row>
    <row r="18" spans="1:31" s="283" customFormat="1" ht="18" customHeight="1">
      <c r="A18" s="277"/>
      <c r="B18" s="277"/>
      <c r="C18" s="293" t="s">
        <v>376</v>
      </c>
      <c r="E18" s="294"/>
      <c r="F18" s="295">
        <v>28668</v>
      </c>
      <c r="G18" s="292"/>
      <c r="H18" s="295">
        <f>F28</f>
        <v>27739</v>
      </c>
      <c r="I18" s="294"/>
      <c r="J18" s="295">
        <f>SUM(H28)</f>
        <v>30289</v>
      </c>
      <c r="K18" s="294"/>
      <c r="L18" s="295">
        <f>J28</f>
        <v>32400</v>
      </c>
      <c r="M18" s="294"/>
      <c r="N18" s="295">
        <f>SUM(L28)</f>
        <v>29785</v>
      </c>
      <c r="O18" s="294"/>
      <c r="P18" s="295">
        <f>SUM(N28)</f>
        <v>27284</v>
      </c>
      <c r="Q18" s="294"/>
      <c r="R18" s="295">
        <f>SUM(P28)</f>
        <v>27245</v>
      </c>
      <c r="S18" s="294"/>
      <c r="T18" s="295">
        <f>SUM(R28)</f>
        <v>28524</v>
      </c>
      <c r="U18" s="294"/>
      <c r="V18" s="295">
        <f>SUM(T28)</f>
        <v>32075</v>
      </c>
      <c r="W18" s="294"/>
      <c r="X18" s="295">
        <f>SUM(V28)</f>
        <v>33185</v>
      </c>
      <c r="Y18" s="294"/>
      <c r="Z18" s="295">
        <f>SUM(X28)</f>
        <v>30004</v>
      </c>
      <c r="AA18" s="294"/>
      <c r="AB18" s="295">
        <f>SUM(Z28)</f>
        <v>29985</v>
      </c>
      <c r="AC18" s="296"/>
      <c r="AD18" s="295">
        <f>+F18</f>
        <v>28668</v>
      </c>
      <c r="AE18" s="292" t="s">
        <v>74</v>
      </c>
    </row>
    <row r="19" spans="1:31" ht="14.1" customHeight="1">
      <c r="A19" s="282"/>
      <c r="B19" s="282"/>
      <c r="F19" s="297"/>
      <c r="H19" s="297"/>
      <c r="J19" s="297"/>
      <c r="L19" s="297"/>
      <c r="N19" s="297"/>
      <c r="P19" s="297"/>
      <c r="R19" s="297"/>
      <c r="T19" s="297"/>
      <c r="V19" s="297"/>
      <c r="X19" s="297"/>
      <c r="Z19" s="297"/>
      <c r="AB19" s="297"/>
      <c r="AC19" s="292"/>
      <c r="AD19" s="297"/>
      <c r="AE19" s="276"/>
    </row>
    <row r="20" spans="1:31" ht="18" customHeight="1">
      <c r="A20" s="282"/>
      <c r="B20" s="282"/>
      <c r="C20" s="275" t="s">
        <v>401</v>
      </c>
      <c r="E20" s="266"/>
      <c r="F20" s="298">
        <v>29406</v>
      </c>
      <c r="G20" s="267"/>
      <c r="H20" s="298">
        <v>30277</v>
      </c>
      <c r="I20" s="267"/>
      <c r="J20" s="298">
        <v>32565</v>
      </c>
      <c r="K20" s="298"/>
      <c r="L20" s="298">
        <v>29808</v>
      </c>
      <c r="M20" s="298"/>
      <c r="N20" s="298">
        <v>27293</v>
      </c>
      <c r="O20" s="298"/>
      <c r="P20" s="298">
        <v>27251</v>
      </c>
      <c r="Q20" s="298"/>
      <c r="R20" s="298">
        <v>28535</v>
      </c>
      <c r="S20" s="298"/>
      <c r="T20" s="298">
        <v>32099</v>
      </c>
      <c r="U20" s="298"/>
      <c r="V20" s="298">
        <v>33192</v>
      </c>
      <c r="W20" s="298"/>
      <c r="X20" s="298">
        <v>30127</v>
      </c>
      <c r="Y20" s="298"/>
      <c r="Z20" s="298">
        <v>30067</v>
      </c>
      <c r="AA20" s="267"/>
      <c r="AB20" s="298">
        <v>26449</v>
      </c>
      <c r="AC20" s="267"/>
      <c r="AD20" s="298">
        <f>ROUND(SUM(F20:AB20),0)</f>
        <v>357069</v>
      </c>
      <c r="AE20" s="267"/>
    </row>
    <row r="21" spans="1:31" ht="18" customHeight="1">
      <c r="A21" s="282"/>
      <c r="B21" s="282"/>
      <c r="C21" s="275" t="s">
        <v>378</v>
      </c>
      <c r="E21" s="266"/>
      <c r="F21" s="298">
        <v>99</v>
      </c>
      <c r="G21" s="267"/>
      <c r="H21" s="298">
        <v>90</v>
      </c>
      <c r="I21" s="267"/>
      <c r="J21" s="298">
        <v>98</v>
      </c>
      <c r="K21" s="298" t="s">
        <v>74</v>
      </c>
      <c r="L21" s="298">
        <v>93</v>
      </c>
      <c r="M21" s="298" t="s">
        <v>74</v>
      </c>
      <c r="N21" s="298">
        <v>103</v>
      </c>
      <c r="O21" s="298"/>
      <c r="P21" s="298">
        <v>100</v>
      </c>
      <c r="Q21" s="298" t="s">
        <v>74</v>
      </c>
      <c r="R21" s="298">
        <v>83</v>
      </c>
      <c r="S21" s="298" t="s">
        <v>74</v>
      </c>
      <c r="T21" s="298">
        <v>92</v>
      </c>
      <c r="U21" s="298"/>
      <c r="V21" s="298">
        <v>95</v>
      </c>
      <c r="W21" s="298" t="s">
        <v>74</v>
      </c>
      <c r="X21" s="298">
        <v>97</v>
      </c>
      <c r="Y21" s="298" t="s">
        <v>74</v>
      </c>
      <c r="Z21" s="298">
        <v>106</v>
      </c>
      <c r="AA21" s="267"/>
      <c r="AB21" s="298">
        <v>77</v>
      </c>
      <c r="AC21" s="267"/>
      <c r="AD21" s="298">
        <f>ROUND(SUM(F21:AB21),0)</f>
        <v>1133</v>
      </c>
      <c r="AE21" s="267"/>
    </row>
    <row r="22" spans="1:31" s="283" customFormat="1" ht="18" customHeight="1">
      <c r="A22" s="277"/>
      <c r="B22" s="277"/>
      <c r="C22" s="283" t="s">
        <v>379</v>
      </c>
      <c r="E22" s="299"/>
      <c r="F22" s="300">
        <f>ROUND(SUM(F20:F21),0)</f>
        <v>29505</v>
      </c>
      <c r="G22" s="301"/>
      <c r="H22" s="300">
        <f>ROUND(SUM(H20:H21),0)</f>
        <v>30367</v>
      </c>
      <c r="I22" s="301"/>
      <c r="J22" s="300">
        <f>ROUND(SUM(J20:J21),0)</f>
        <v>32663</v>
      </c>
      <c r="K22" s="301"/>
      <c r="L22" s="300">
        <f>ROUND(SUM(L20:L21),0)</f>
        <v>29901</v>
      </c>
      <c r="M22" s="301"/>
      <c r="N22" s="300">
        <f>ROUND(SUM(N20:N21),0)</f>
        <v>27396</v>
      </c>
      <c r="O22" s="301"/>
      <c r="P22" s="300">
        <f>ROUND(SUM(P20:P21),0)</f>
        <v>27351</v>
      </c>
      <c r="Q22" s="301"/>
      <c r="R22" s="300">
        <f>ROUND(SUM(R20:R21),0)</f>
        <v>28618</v>
      </c>
      <c r="S22" s="301"/>
      <c r="T22" s="300">
        <f>ROUND(SUM(T20:T21),0)</f>
        <v>32191</v>
      </c>
      <c r="U22" s="301"/>
      <c r="V22" s="300">
        <f>ROUND(SUM(V20:V21),0)</f>
        <v>33287</v>
      </c>
      <c r="W22" s="301"/>
      <c r="X22" s="300">
        <f>ROUND(SUM(X20:X21),0)</f>
        <v>30224</v>
      </c>
      <c r="Y22" s="301"/>
      <c r="Z22" s="300">
        <f>ROUND(SUM(Z20:Z21),0)</f>
        <v>30173</v>
      </c>
      <c r="AB22" s="300">
        <f>ROUND(SUM(AB20:AB21),0)</f>
        <v>26526</v>
      </c>
      <c r="AD22" s="302">
        <f>AD20+AD21</f>
        <v>358202</v>
      </c>
      <c r="AE22" s="303"/>
    </row>
    <row r="23" spans="1:31" ht="16.350000000000001" customHeight="1">
      <c r="A23" s="282"/>
      <c r="B23" s="282"/>
      <c r="E23" s="288"/>
      <c r="F23" s="304"/>
      <c r="G23" s="288"/>
      <c r="H23" s="304"/>
      <c r="I23" s="305"/>
      <c r="J23" s="304"/>
      <c r="K23" s="305"/>
      <c r="L23" s="304"/>
      <c r="M23" s="305"/>
      <c r="N23" s="304"/>
      <c r="O23" s="305"/>
      <c r="P23" s="304"/>
      <c r="Q23" s="288"/>
      <c r="R23" s="304"/>
      <c r="S23" s="288"/>
      <c r="T23" s="304"/>
      <c r="V23" s="304"/>
      <c r="X23" s="304"/>
      <c r="Z23" s="304"/>
      <c r="AB23" s="304"/>
      <c r="AD23" s="304"/>
    </row>
    <row r="24" spans="1:31" ht="16.350000000000001" customHeight="1">
      <c r="A24" s="282"/>
      <c r="B24" s="282"/>
      <c r="C24" s="275" t="s">
        <v>402</v>
      </c>
      <c r="E24" s="288"/>
      <c r="F24" s="298">
        <v>0</v>
      </c>
      <c r="G24" s="288"/>
      <c r="H24" s="298">
        <v>0</v>
      </c>
      <c r="I24" s="305"/>
      <c r="J24" s="298">
        <v>0</v>
      </c>
      <c r="K24" s="288"/>
      <c r="L24" s="298">
        <v>0</v>
      </c>
      <c r="M24" s="305"/>
      <c r="N24" s="298">
        <v>0</v>
      </c>
      <c r="O24" s="288"/>
      <c r="P24" s="298">
        <v>0</v>
      </c>
      <c r="Q24" s="288"/>
      <c r="R24" s="298">
        <v>0</v>
      </c>
      <c r="S24" s="288"/>
      <c r="T24" s="298">
        <v>0</v>
      </c>
      <c r="V24" s="298">
        <v>0</v>
      </c>
      <c r="W24" s="288"/>
      <c r="X24" s="298">
        <v>0</v>
      </c>
      <c r="Z24" s="298">
        <v>0</v>
      </c>
      <c r="AA24" s="288"/>
      <c r="AB24" s="298">
        <v>7225</v>
      </c>
      <c r="AD24" s="307">
        <f>ROUND(SUM(F24:AB24),0)</f>
        <v>7225</v>
      </c>
    </row>
    <row r="25" spans="1:31" ht="18" customHeight="1">
      <c r="A25" s="282"/>
      <c r="B25" s="282"/>
      <c r="C25" s="275" t="s">
        <v>399</v>
      </c>
      <c r="E25" s="288"/>
      <c r="F25" s="298">
        <v>30434</v>
      </c>
      <c r="H25" s="298">
        <v>27817</v>
      </c>
      <c r="J25" s="298">
        <v>30552</v>
      </c>
      <c r="L25" s="298">
        <v>32516</v>
      </c>
      <c r="N25" s="298">
        <v>29897</v>
      </c>
      <c r="P25" s="298">
        <v>27390</v>
      </c>
      <c r="R25" s="298">
        <v>27339</v>
      </c>
      <c r="T25" s="298">
        <v>28640</v>
      </c>
      <c r="U25" s="306"/>
      <c r="V25" s="298">
        <v>32177</v>
      </c>
      <c r="X25" s="298">
        <v>33405</v>
      </c>
      <c r="Z25" s="298">
        <v>30192</v>
      </c>
      <c r="AB25" s="298">
        <v>30122</v>
      </c>
      <c r="AD25" s="307">
        <f>ROUND(SUM(F25:AB25),0)</f>
        <v>360481</v>
      </c>
      <c r="AE25" s="308"/>
    </row>
    <row r="26" spans="1:31" s="283" customFormat="1" ht="18" customHeight="1">
      <c r="A26" s="277"/>
      <c r="B26" s="277"/>
      <c r="C26" s="283" t="s">
        <v>382</v>
      </c>
      <c r="E26" s="309"/>
      <c r="F26" s="302">
        <f>SUM(F24:F25)</f>
        <v>30434</v>
      </c>
      <c r="G26" s="309"/>
      <c r="H26" s="302">
        <f>SUM(H24:H25)</f>
        <v>27817</v>
      </c>
      <c r="I26" s="309"/>
      <c r="J26" s="302">
        <f>SUM(J24:J25)</f>
        <v>30552</v>
      </c>
      <c r="K26" s="309"/>
      <c r="L26" s="302">
        <f>SUM(L24:L25)</f>
        <v>32516</v>
      </c>
      <c r="M26" s="309"/>
      <c r="N26" s="302">
        <f>SUM(N24:N25)</f>
        <v>29897</v>
      </c>
      <c r="O26" s="309"/>
      <c r="P26" s="302">
        <f>SUM(P24:P25)</f>
        <v>27390</v>
      </c>
      <c r="Q26" s="309"/>
      <c r="R26" s="302">
        <f>SUM(R24:R25)</f>
        <v>27339</v>
      </c>
      <c r="S26" s="310"/>
      <c r="T26" s="302">
        <f>SUM(T24:T25)</f>
        <v>28640</v>
      </c>
      <c r="U26" s="309"/>
      <c r="V26" s="302">
        <f t="shared" ref="V26:AB26" si="0">SUM(V24:V25)</f>
        <v>32177</v>
      </c>
      <c r="W26" s="302" t="s">
        <v>74</v>
      </c>
      <c r="X26" s="302">
        <f t="shared" si="0"/>
        <v>33405</v>
      </c>
      <c r="Y26" s="302" t="s">
        <v>74</v>
      </c>
      <c r="Z26" s="302">
        <f t="shared" si="0"/>
        <v>30192</v>
      </c>
      <c r="AA26" s="302" t="s">
        <v>74</v>
      </c>
      <c r="AB26" s="302">
        <f t="shared" si="0"/>
        <v>37347</v>
      </c>
      <c r="AC26" s="309"/>
      <c r="AD26" s="302">
        <f>SUM(AD24:AD25)</f>
        <v>367706</v>
      </c>
      <c r="AE26" s="303"/>
    </row>
    <row r="27" spans="1:31" ht="12" customHeight="1">
      <c r="B27" s="282"/>
      <c r="F27" s="304"/>
      <c r="G27" s="267"/>
      <c r="H27" s="304"/>
      <c r="I27" s="267"/>
      <c r="J27" s="304"/>
      <c r="K27" s="267"/>
      <c r="L27" s="304"/>
      <c r="M27" s="267"/>
      <c r="N27" s="304"/>
      <c r="O27" s="267"/>
      <c r="P27" s="304"/>
      <c r="Q27" s="267"/>
      <c r="R27" s="304"/>
      <c r="S27" s="267"/>
      <c r="T27" s="304"/>
      <c r="U27" s="267"/>
      <c r="V27" s="304"/>
      <c r="W27" s="267"/>
      <c r="X27" s="304"/>
      <c r="Y27" s="267"/>
      <c r="Z27" s="304"/>
      <c r="AA27" s="267"/>
      <c r="AB27" s="304" t="s">
        <v>74</v>
      </c>
      <c r="AC27" s="267"/>
      <c r="AD27" s="304"/>
      <c r="AE27" s="311"/>
    </row>
    <row r="28" spans="1:31" s="283" customFormat="1" ht="14.1" customHeight="1" thickBot="1">
      <c r="A28" s="277"/>
      <c r="B28" s="277"/>
      <c r="C28" s="283" t="s">
        <v>383</v>
      </c>
      <c r="D28" s="312"/>
      <c r="E28" s="294"/>
      <c r="F28" s="395">
        <f>ROUND(SUM(F18)+SUM(F22)-SUM(F26),0)</f>
        <v>27739</v>
      </c>
      <c r="G28" s="296"/>
      <c r="H28" s="395">
        <f>ROUND(SUM(H18)+SUM(H22)-SUM(H26),0)</f>
        <v>30289</v>
      </c>
      <c r="I28" s="296"/>
      <c r="J28" s="395">
        <f>ROUND(SUM(J18)+SUM(J22)-SUM(J26),0)</f>
        <v>32400</v>
      </c>
      <c r="K28" s="313"/>
      <c r="L28" s="395">
        <f>ROUND(SUM(L18)+SUM(L22)-SUM(L26),0)</f>
        <v>29785</v>
      </c>
      <c r="M28" s="313"/>
      <c r="N28" s="395">
        <f>N18+N22-N26</f>
        <v>27284</v>
      </c>
      <c r="O28" s="313"/>
      <c r="P28" s="395">
        <f>ROUND(SUM(P18)+SUM(P22)-SUM(P26),0)</f>
        <v>27245</v>
      </c>
      <c r="Q28" s="313"/>
      <c r="R28" s="395">
        <f>ROUND(SUM(R18)+SUM(R22)-SUM(R26),0)</f>
        <v>28524</v>
      </c>
      <c r="S28" s="313"/>
      <c r="T28" s="395">
        <f>ROUND(SUM(T18)+SUM(T22)-SUM(T26),0)</f>
        <v>32075</v>
      </c>
      <c r="U28" s="313"/>
      <c r="V28" s="395">
        <f>ROUND(SUM(V18)+SUM(V22)-SUM(V26),0)</f>
        <v>33185</v>
      </c>
      <c r="W28" s="313"/>
      <c r="X28" s="395">
        <f>ROUND(SUM(X18)+SUM(X22)-SUM(X26),0)</f>
        <v>30004</v>
      </c>
      <c r="Y28" s="313"/>
      <c r="Z28" s="395">
        <f>ROUND(SUM(Z18)+SUM(Z22)-SUM(Z26),0)</f>
        <v>29985</v>
      </c>
      <c r="AA28" s="313"/>
      <c r="AB28" s="395">
        <f>ROUND(SUM(AB18+AB22-AB26),0)</f>
        <v>19164</v>
      </c>
      <c r="AC28" s="313"/>
      <c r="AD28" s="395">
        <f>ROUND(SUM(AD18+AD22-AD26),0)</f>
        <v>19164</v>
      </c>
    </row>
    <row r="29" spans="1:31" s="283" customFormat="1" ht="14.1" customHeight="1" thickTop="1">
      <c r="A29" s="277"/>
      <c r="B29" s="277"/>
      <c r="D29" s="312"/>
      <c r="E29" s="294"/>
      <c r="F29" s="483"/>
      <c r="G29" s="296"/>
      <c r="H29" s="483"/>
      <c r="I29" s="296"/>
      <c r="J29" s="483"/>
      <c r="K29" s="313"/>
      <c r="L29" s="483"/>
      <c r="M29" s="313"/>
      <c r="N29" s="483"/>
      <c r="O29" s="313"/>
      <c r="P29" s="483"/>
      <c r="Q29" s="313"/>
      <c r="R29" s="483"/>
      <c r="S29" s="313"/>
      <c r="T29" s="483"/>
      <c r="U29" s="313"/>
      <c r="V29" s="483"/>
      <c r="W29" s="313"/>
      <c r="X29" s="483"/>
      <c r="Y29" s="313"/>
      <c r="Z29" s="483"/>
      <c r="AA29" s="313"/>
      <c r="AB29" s="483"/>
      <c r="AC29" s="313"/>
      <c r="AD29" s="483"/>
    </row>
    <row r="30" spans="1:31" ht="16.350000000000001" customHeight="1">
      <c r="AE30" s="280"/>
    </row>
    <row r="31" spans="1:31" ht="18" customHeight="1">
      <c r="A31" s="282"/>
      <c r="B31" s="282"/>
      <c r="C31" s="286" t="s">
        <v>1260</v>
      </c>
      <c r="D31" s="287"/>
      <c r="E31" s="288"/>
      <c r="G31" s="288"/>
      <c r="H31" s="289"/>
      <c r="I31" s="288"/>
      <c r="J31" s="289"/>
      <c r="K31" s="288"/>
      <c r="L31" s="289"/>
      <c r="M31" s="288"/>
      <c r="O31" s="288"/>
      <c r="Q31" s="288"/>
      <c r="R31" s="289"/>
      <c r="S31" s="289"/>
      <c r="T31" s="289"/>
      <c r="U31" s="289"/>
      <c r="V31" s="289"/>
      <c r="W31" s="289"/>
      <c r="Y31" s="289"/>
      <c r="Z31" s="289"/>
      <c r="AA31" s="289"/>
      <c r="AD31" s="289"/>
      <c r="AE31" s="276"/>
    </row>
    <row r="32" spans="1:31">
      <c r="C32" s="290"/>
      <c r="F32" s="291">
        <v>2024</v>
      </c>
      <c r="G32" s="283"/>
      <c r="X32" s="291">
        <v>2025</v>
      </c>
      <c r="AD32" s="292" t="s">
        <v>362</v>
      </c>
    </row>
    <row r="33" spans="3:30">
      <c r="F33" s="489" t="s">
        <v>363</v>
      </c>
      <c r="H33" s="489" t="s">
        <v>364</v>
      </c>
      <c r="J33" s="489" t="s">
        <v>365</v>
      </c>
      <c r="L33" s="489" t="s">
        <v>366</v>
      </c>
      <c r="N33" s="489" t="s">
        <v>367</v>
      </c>
      <c r="P33" s="489" t="s">
        <v>368</v>
      </c>
      <c r="R33" s="489" t="s">
        <v>369</v>
      </c>
      <c r="T33" s="489" t="s">
        <v>370</v>
      </c>
      <c r="V33" s="489" t="s">
        <v>371</v>
      </c>
      <c r="X33" s="489" t="s">
        <v>372</v>
      </c>
      <c r="Z33" s="489" t="s">
        <v>373</v>
      </c>
      <c r="AB33" s="489" t="s">
        <v>374</v>
      </c>
      <c r="AC33" s="292"/>
      <c r="AD33" s="489" t="s">
        <v>375</v>
      </c>
    </row>
    <row r="34" spans="3:30" ht="18.75" customHeight="1">
      <c r="C34" s="293" t="s">
        <v>376</v>
      </c>
      <c r="D34" s="283"/>
      <c r="E34" s="294"/>
      <c r="F34" s="295">
        <v>31478</v>
      </c>
      <c r="G34" s="292"/>
      <c r="H34" s="295">
        <f>F44</f>
        <v>28457</v>
      </c>
      <c r="I34" s="294"/>
      <c r="J34" s="295">
        <f>SUM(H44)</f>
        <v>30264</v>
      </c>
      <c r="K34" s="294"/>
      <c r="L34" s="295">
        <f>J44</f>
        <v>30214</v>
      </c>
      <c r="M34" s="294"/>
      <c r="N34" s="295">
        <f>SUM(L44)</f>
        <v>30362</v>
      </c>
      <c r="O34" s="294"/>
      <c r="P34" s="295">
        <f>SUM(N44)</f>
        <v>26768</v>
      </c>
      <c r="Q34" s="294"/>
      <c r="R34" s="295">
        <f>SUM(P44)</f>
        <v>27321</v>
      </c>
      <c r="S34" s="294"/>
      <c r="T34" s="295">
        <f>SUM(R44)</f>
        <v>27933</v>
      </c>
      <c r="U34" s="294"/>
      <c r="V34" s="295">
        <f>SUM(T44)</f>
        <v>30364</v>
      </c>
      <c r="W34" s="294"/>
      <c r="X34" s="295">
        <f>SUM(V44)</f>
        <v>30394</v>
      </c>
      <c r="Y34" s="294"/>
      <c r="Z34" s="295">
        <f>SUM(X44)</f>
        <v>29771</v>
      </c>
      <c r="AA34" s="294"/>
      <c r="AB34" s="295">
        <f>SUM(Z44)</f>
        <v>29157</v>
      </c>
      <c r="AC34" s="296"/>
      <c r="AD34" s="295">
        <f>F34</f>
        <v>31478</v>
      </c>
    </row>
    <row r="35" spans="3:30">
      <c r="F35" s="297"/>
      <c r="H35" s="297"/>
      <c r="J35" s="297"/>
      <c r="L35" s="297"/>
      <c r="N35" s="297"/>
      <c r="P35" s="297"/>
      <c r="R35" s="297"/>
      <c r="T35" s="297"/>
      <c r="V35" s="297"/>
      <c r="X35" s="297"/>
      <c r="Z35" s="297"/>
      <c r="AB35" s="297"/>
      <c r="AC35" s="292"/>
      <c r="AD35" s="297"/>
    </row>
    <row r="36" spans="3:30" ht="18" customHeight="1">
      <c r="C36" s="275" t="s">
        <v>401</v>
      </c>
      <c r="E36" s="266"/>
      <c r="F36" s="298">
        <v>28401</v>
      </c>
      <c r="G36" s="267"/>
      <c r="H36" s="298">
        <v>30195</v>
      </c>
      <c r="I36" s="267"/>
      <c r="J36" s="298">
        <v>30148</v>
      </c>
      <c r="K36" s="298"/>
      <c r="L36" s="298">
        <v>30378</v>
      </c>
      <c r="M36" s="298"/>
      <c r="N36" s="298">
        <v>26745</v>
      </c>
      <c r="O36" s="298"/>
      <c r="P36" s="298">
        <v>27266</v>
      </c>
      <c r="Q36" s="298"/>
      <c r="R36" s="298">
        <v>27878</v>
      </c>
      <c r="S36" s="298"/>
      <c r="T36" s="298">
        <v>30323</v>
      </c>
      <c r="U36" s="298"/>
      <c r="V36" s="298">
        <v>30371</v>
      </c>
      <c r="W36" s="298"/>
      <c r="X36" s="298">
        <v>29812</v>
      </c>
      <c r="Y36" s="298"/>
      <c r="Z36" s="298">
        <v>29118</v>
      </c>
      <c r="AA36" s="267"/>
      <c r="AB36" s="298">
        <v>28747</v>
      </c>
      <c r="AC36" s="267"/>
      <c r="AD36" s="298">
        <f>ROUND(SUM(F36:AB36),0)</f>
        <v>349382</v>
      </c>
    </row>
    <row r="37" spans="3:30" ht="18" customHeight="1">
      <c r="C37" s="275" t="s">
        <v>378</v>
      </c>
      <c r="E37" s="266"/>
      <c r="F37" s="298">
        <v>127</v>
      </c>
      <c r="G37" s="267"/>
      <c r="H37" s="298">
        <v>109</v>
      </c>
      <c r="I37" s="267"/>
      <c r="J37" s="298">
        <v>119</v>
      </c>
      <c r="K37" s="298" t="s">
        <v>74</v>
      </c>
      <c r="L37" s="298">
        <v>123</v>
      </c>
      <c r="M37" s="298" t="s">
        <v>74</v>
      </c>
      <c r="N37" s="298">
        <v>126</v>
      </c>
      <c r="O37" s="298"/>
      <c r="P37" s="298">
        <v>128</v>
      </c>
      <c r="Q37" s="298" t="s">
        <v>74</v>
      </c>
      <c r="R37" s="298">
        <v>103</v>
      </c>
      <c r="S37" s="298" t="s">
        <v>74</v>
      </c>
      <c r="T37" s="298">
        <v>111</v>
      </c>
      <c r="U37" s="298"/>
      <c r="V37" s="298">
        <v>113</v>
      </c>
      <c r="W37" s="298" t="s">
        <v>74</v>
      </c>
      <c r="X37" s="298">
        <v>111</v>
      </c>
      <c r="Y37" s="298" t="s">
        <v>74</v>
      </c>
      <c r="Z37" s="298">
        <v>115</v>
      </c>
      <c r="AA37" s="267"/>
      <c r="AB37" s="298">
        <v>99</v>
      </c>
      <c r="AC37" s="267"/>
      <c r="AD37" s="298">
        <f>ROUND(SUM(F37:AB37),0)</f>
        <v>1384</v>
      </c>
    </row>
    <row r="38" spans="3:30" ht="18" customHeight="1">
      <c r="C38" s="283" t="s">
        <v>379</v>
      </c>
      <c r="D38" s="283"/>
      <c r="E38" s="299"/>
      <c r="F38" s="300">
        <f>ROUND(SUM(F36:F37),0)</f>
        <v>28528</v>
      </c>
      <c r="G38" s="301"/>
      <c r="H38" s="300">
        <f>ROUND(SUM(H36:H37),0)</f>
        <v>30304</v>
      </c>
      <c r="I38" s="301"/>
      <c r="J38" s="300">
        <f>ROUND(SUM(J36:J37),0)</f>
        <v>30267</v>
      </c>
      <c r="K38" s="301"/>
      <c r="L38" s="300">
        <f>ROUND(SUM(L36:L37),0)</f>
        <v>30501</v>
      </c>
      <c r="M38" s="301"/>
      <c r="N38" s="300">
        <f>ROUND(SUM(N36:N37),0)</f>
        <v>26871</v>
      </c>
      <c r="O38" s="301"/>
      <c r="P38" s="300">
        <f>ROUND(SUM(P36:P37),0)</f>
        <v>27394</v>
      </c>
      <c r="Q38" s="301"/>
      <c r="R38" s="300">
        <f>ROUND(SUM(R36:R37),0)</f>
        <v>27981</v>
      </c>
      <c r="S38" s="301"/>
      <c r="T38" s="300">
        <f>ROUND(SUM(T36:T37),0)</f>
        <v>30434</v>
      </c>
      <c r="U38" s="301"/>
      <c r="V38" s="300">
        <f>ROUND(SUM(V36:V37),0)</f>
        <v>30484</v>
      </c>
      <c r="W38" s="301"/>
      <c r="X38" s="300">
        <f>ROUND(SUM(X36:X37),0)</f>
        <v>29923</v>
      </c>
      <c r="Y38" s="301"/>
      <c r="Z38" s="300">
        <f>ROUND(SUM(Z36:Z37),0)</f>
        <v>29233</v>
      </c>
      <c r="AA38" s="283"/>
      <c r="AB38" s="300">
        <f>ROUND(SUM(AB36:AB37),0)</f>
        <v>28846</v>
      </c>
      <c r="AC38" s="283"/>
      <c r="AD38" s="302">
        <f>AD36+AD37</f>
        <v>350766</v>
      </c>
    </row>
    <row r="39" spans="3:30">
      <c r="E39" s="288"/>
      <c r="F39" s="304"/>
      <c r="G39" s="288"/>
      <c r="H39" s="304"/>
      <c r="I39" s="305"/>
      <c r="J39" s="304"/>
      <c r="K39" s="305"/>
      <c r="L39" s="304"/>
      <c r="M39" s="305"/>
      <c r="N39" s="304"/>
      <c r="O39" s="305"/>
      <c r="P39" s="304"/>
      <c r="Q39" s="288"/>
      <c r="R39" s="304"/>
      <c r="S39" s="288"/>
      <c r="T39" s="304"/>
      <c r="V39" s="304"/>
      <c r="X39" s="304"/>
      <c r="Z39" s="304"/>
      <c r="AB39" s="304"/>
      <c r="AD39" s="304"/>
    </row>
    <row r="40" spans="3:30" ht="15" customHeight="1">
      <c r="C40" s="275" t="s">
        <v>402</v>
      </c>
      <c r="E40" s="288"/>
      <c r="F40" s="298">
        <v>0</v>
      </c>
      <c r="G40" s="288"/>
      <c r="H40" s="298">
        <v>0</v>
      </c>
      <c r="I40" s="305"/>
      <c r="J40" s="298">
        <v>0</v>
      </c>
      <c r="K40" s="288"/>
      <c r="L40" s="298">
        <v>0</v>
      </c>
      <c r="M40" s="305"/>
      <c r="N40" s="298">
        <v>0</v>
      </c>
      <c r="O40" s="288"/>
      <c r="P40" s="298">
        <v>0</v>
      </c>
      <c r="Q40" s="288"/>
      <c r="R40" s="298">
        <v>0</v>
      </c>
      <c r="S40" s="288"/>
      <c r="T40" s="298">
        <v>0</v>
      </c>
      <c r="V40" s="298">
        <v>0</v>
      </c>
      <c r="W40" s="288"/>
      <c r="X40" s="298">
        <v>0</v>
      </c>
      <c r="Z40" s="298">
        <v>0</v>
      </c>
      <c r="AA40" s="288"/>
      <c r="AB40" s="298">
        <v>5342</v>
      </c>
      <c r="AD40" s="307">
        <f>ROUND(SUM(F40:AB40),0)</f>
        <v>5342</v>
      </c>
    </row>
    <row r="41" spans="3:30" ht="18" customHeight="1">
      <c r="C41" s="275" t="s">
        <v>399</v>
      </c>
      <c r="E41" s="288"/>
      <c r="F41" s="298">
        <v>31549</v>
      </c>
      <c r="H41" s="298">
        <v>28497</v>
      </c>
      <c r="J41" s="298">
        <v>30317</v>
      </c>
      <c r="L41" s="298">
        <v>30353</v>
      </c>
      <c r="N41" s="298">
        <v>30465</v>
      </c>
      <c r="P41" s="298">
        <v>26841</v>
      </c>
      <c r="R41" s="298">
        <v>27369</v>
      </c>
      <c r="T41" s="298">
        <v>28003</v>
      </c>
      <c r="U41" s="306"/>
      <c r="V41" s="298">
        <v>30454</v>
      </c>
      <c r="X41" s="298">
        <v>30546</v>
      </c>
      <c r="Z41" s="298">
        <v>29847</v>
      </c>
      <c r="AB41" s="298">
        <v>23993</v>
      </c>
      <c r="AD41" s="307">
        <f>ROUND(SUM(F41:AB41),0)</f>
        <v>348234</v>
      </c>
    </row>
    <row r="42" spans="3:30" ht="18" customHeight="1">
      <c r="C42" s="283" t="s">
        <v>382</v>
      </c>
      <c r="D42" s="283"/>
      <c r="E42" s="309"/>
      <c r="F42" s="302">
        <f>ROUND(SUM(F40:F41),0)</f>
        <v>31549</v>
      </c>
      <c r="G42" s="309"/>
      <c r="H42" s="302">
        <f>ROUND(SUM(H40:H41),0)</f>
        <v>28497</v>
      </c>
      <c r="I42" s="309"/>
      <c r="J42" s="302">
        <f>ROUND(SUM(J40:J41),0)</f>
        <v>30317</v>
      </c>
      <c r="K42" s="309"/>
      <c r="L42" s="302">
        <f>ROUND(SUM(L40:L41),0)</f>
        <v>30353</v>
      </c>
      <c r="M42" s="309"/>
      <c r="N42" s="302">
        <f>ROUND(SUM(N40:N41),0)</f>
        <v>30465</v>
      </c>
      <c r="O42" s="309"/>
      <c r="P42" s="302">
        <f>ROUND(SUM(P40:P41),0)</f>
        <v>26841</v>
      </c>
      <c r="Q42" s="309"/>
      <c r="R42" s="300">
        <f>ROUND(SUM(R40:R41),0)</f>
        <v>27369</v>
      </c>
      <c r="S42" s="310"/>
      <c r="T42" s="300">
        <f>ROUND(SUM(T40:T41),0)</f>
        <v>28003</v>
      </c>
      <c r="U42" s="309"/>
      <c r="V42" s="302">
        <f>ROUND(SUM(V40:V41),0)</f>
        <v>30454</v>
      </c>
      <c r="W42" s="309"/>
      <c r="X42" s="302">
        <f>ROUND(SUM(X40:X41),0)</f>
        <v>30546</v>
      </c>
      <c r="Y42" s="309"/>
      <c r="Z42" s="302">
        <f>ROUND(SUM(Z40:Z41),0)</f>
        <v>29847</v>
      </c>
      <c r="AA42" s="309"/>
      <c r="AB42" s="302">
        <f>ROUND(SUM(AB40:AB41),0)</f>
        <v>29335</v>
      </c>
      <c r="AC42" s="309"/>
      <c r="AD42" s="302">
        <f>ROUND(SUM(AD40:AD41),0)</f>
        <v>353576</v>
      </c>
    </row>
    <row r="43" spans="3:30">
      <c r="F43" s="304"/>
      <c r="G43" s="267"/>
      <c r="H43" s="304"/>
      <c r="I43" s="267"/>
      <c r="J43" s="304"/>
      <c r="K43" s="267"/>
      <c r="L43" s="304"/>
      <c r="M43" s="267"/>
      <c r="N43" s="304"/>
      <c r="O43" s="267"/>
      <c r="P43" s="304"/>
      <c r="Q43" s="267"/>
      <c r="R43" s="304"/>
      <c r="S43" s="267"/>
      <c r="T43" s="304"/>
      <c r="U43" s="267"/>
      <c r="V43" s="304"/>
      <c r="W43" s="267"/>
      <c r="X43" s="304"/>
      <c r="Y43" s="267"/>
      <c r="Z43" s="304"/>
      <c r="AA43" s="267"/>
      <c r="AB43" s="304" t="s">
        <v>74</v>
      </c>
      <c r="AC43" s="267"/>
      <c r="AD43" s="304"/>
    </row>
    <row r="44" spans="3:30" ht="18.75" customHeight="1" thickBot="1">
      <c r="C44" s="283" t="s">
        <v>383</v>
      </c>
      <c r="D44" s="312"/>
      <c r="E44" s="294"/>
      <c r="F44" s="395">
        <f>ROUND(SUM(F34)+SUM(F38)-SUM(F42),0)</f>
        <v>28457</v>
      </c>
      <c r="G44" s="296"/>
      <c r="H44" s="395">
        <f>ROUND(SUM(H34)+SUM(H38)-SUM(H42),0)</f>
        <v>30264</v>
      </c>
      <c r="I44" s="296"/>
      <c r="J44" s="395">
        <f>ROUND(SUM(J34)+SUM(J38)-SUM(J42),0)</f>
        <v>30214</v>
      </c>
      <c r="K44" s="313"/>
      <c r="L44" s="395">
        <f>ROUND(SUM(L34)+SUM(L38)-SUM(L42),0)</f>
        <v>30362</v>
      </c>
      <c r="M44" s="313"/>
      <c r="N44" s="395">
        <f>N34+N38-N42</f>
        <v>26768</v>
      </c>
      <c r="O44" s="313"/>
      <c r="P44" s="395">
        <f>ROUND(SUM(P34)+SUM(P38)-SUM(P42),0)</f>
        <v>27321</v>
      </c>
      <c r="Q44" s="313"/>
      <c r="R44" s="395">
        <f>ROUND(SUM(R34)+SUM(R38)-SUM(R42),0)</f>
        <v>27933</v>
      </c>
      <c r="S44" s="313"/>
      <c r="T44" s="395">
        <f>ROUND(SUM(T34)+SUM(T38)-SUM(T42),0)</f>
        <v>30364</v>
      </c>
      <c r="U44" s="313"/>
      <c r="V44" s="395">
        <f>ROUND(SUM(V34)+SUM(V38)-SUM(V42),0)</f>
        <v>30394</v>
      </c>
      <c r="W44" s="313"/>
      <c r="X44" s="395">
        <f>ROUND(SUM(X34)+SUM(X38)-SUM(X42),0)</f>
        <v>29771</v>
      </c>
      <c r="Y44" s="313"/>
      <c r="Z44" s="395">
        <f>ROUND(SUM(Z34)+SUM(Z38)-SUM(Z42),0)</f>
        <v>29157</v>
      </c>
      <c r="AA44" s="313"/>
      <c r="AB44" s="395">
        <f>ROUND(SUM(AB34+AB38-AB42),0)</f>
        <v>28668</v>
      </c>
      <c r="AC44" s="313"/>
      <c r="AD44" s="395">
        <f>ROUND(SUM(AD34+AD38-AD42),0)</f>
        <v>28668</v>
      </c>
    </row>
    <row r="45" spans="3:30" ht="13.5" thickTop="1"/>
  </sheetData>
  <mergeCells count="1">
    <mergeCell ref="C8:AD10"/>
  </mergeCells>
  <printOptions horizontalCentered="1"/>
  <pageMargins left="0.25" right="0.25" top="0.75" bottom="0.25" header="0" footer="0.25"/>
  <pageSetup scale="20" orientation="landscape" r:id="rId1"/>
  <headerFooter scaleWithDoc="0">
    <oddFooter>&amp;R&amp;8 28</oddFooter>
  </headerFooter>
  <customProperties>
    <customPr name="SheetOptions" r:id="rId2"/>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AE47"/>
  <sheetViews>
    <sheetView showGridLines="0" zoomScale="80" zoomScaleNormal="80" workbookViewId="0"/>
  </sheetViews>
  <sheetFormatPr defaultColWidth="9.77734375" defaultRowHeight="12.75"/>
  <cols>
    <col min="1" max="1" width="2.44140625" style="275" customWidth="1"/>
    <col min="2" max="2" width="1.5546875" style="275" customWidth="1"/>
    <col min="3" max="3" width="19.109375" style="275" customWidth="1"/>
    <col min="4" max="4" width="1.77734375" style="275" customWidth="1"/>
    <col min="5" max="5" width="2.109375" style="275" customWidth="1"/>
    <col min="6" max="6" width="9.109375" style="275" customWidth="1"/>
    <col min="7" max="7" width="1.77734375" style="275" customWidth="1"/>
    <col min="8" max="8" width="8.77734375" style="275" customWidth="1"/>
    <col min="9" max="9" width="2" style="275" customWidth="1"/>
    <col min="10" max="10" width="9.77734375" style="275" customWidth="1"/>
    <col min="11" max="11" width="1.77734375" style="275" customWidth="1"/>
    <col min="12" max="12" width="10.109375" style="275" customWidth="1"/>
    <col min="13" max="13" width="1.77734375" style="275" customWidth="1"/>
    <col min="14" max="14" width="10.109375" style="275" customWidth="1"/>
    <col min="15" max="15" width="1.77734375" style="275" customWidth="1"/>
    <col min="16" max="16" width="10.109375" style="275" customWidth="1"/>
    <col min="17" max="17" width="1.77734375" style="275" customWidth="1"/>
    <col min="18" max="18" width="11.5546875" style="275" bestFit="1" customWidth="1"/>
    <col min="19" max="19" width="1.77734375" style="275" customWidth="1"/>
    <col min="20" max="20" width="9.109375" style="275" customWidth="1"/>
    <col min="21" max="21" width="1.77734375" style="275" customWidth="1"/>
    <col min="22" max="22" width="12" style="275" bestFit="1" customWidth="1"/>
    <col min="23" max="23" width="1.77734375" style="275" customWidth="1"/>
    <col min="24" max="24" width="10" style="275" customWidth="1"/>
    <col min="25" max="25" width="1.77734375" style="275" customWidth="1"/>
    <col min="26" max="26" width="9.77734375" style="275" customWidth="1"/>
    <col min="27" max="27" width="1.77734375" style="275" customWidth="1"/>
    <col min="28" max="28" width="10.77734375" style="275" customWidth="1"/>
    <col min="29" max="29" width="1.77734375" style="275" customWidth="1"/>
    <col min="30" max="30" width="10.77734375" style="275" customWidth="1"/>
    <col min="31" max="31" width="1.21875" style="275" customWidth="1"/>
    <col min="32" max="32" width="10.5546875" style="275" bestFit="1" customWidth="1"/>
    <col min="33" max="16384" width="9.77734375" style="275"/>
  </cols>
  <sheetData>
    <row r="1" spans="1:31" ht="15">
      <c r="A1" s="206" t="s">
        <v>60</v>
      </c>
    </row>
    <row r="3" spans="1:31" ht="20.25">
      <c r="A3" s="328" t="s">
        <v>1293</v>
      </c>
      <c r="B3" s="274"/>
      <c r="N3" s="276"/>
      <c r="Q3" s="277"/>
      <c r="R3" s="278"/>
      <c r="S3" s="279"/>
      <c r="T3" s="279"/>
      <c r="U3" s="279"/>
      <c r="V3" s="279"/>
      <c r="W3" s="279"/>
      <c r="X3" s="279"/>
      <c r="Y3" s="279"/>
      <c r="Z3" s="276"/>
      <c r="AA3" s="276"/>
      <c r="AE3" s="280"/>
    </row>
    <row r="4" spans="1:31" ht="16.5" customHeight="1">
      <c r="A4" s="281"/>
      <c r="B4" s="282"/>
      <c r="N4" s="276"/>
      <c r="Q4" s="277"/>
      <c r="R4" s="278"/>
      <c r="S4" s="279"/>
      <c r="T4" s="279"/>
      <c r="U4" s="279"/>
      <c r="V4" s="279"/>
      <c r="W4" s="279"/>
      <c r="X4" s="279"/>
      <c r="Y4" s="279"/>
      <c r="Z4" s="276"/>
      <c r="AA4" s="276"/>
      <c r="AE4" s="280"/>
    </row>
    <row r="5" spans="1:31" ht="13.35" customHeight="1">
      <c r="N5" s="276"/>
      <c r="O5" s="276"/>
      <c r="P5" s="276"/>
      <c r="Q5" s="276"/>
      <c r="R5" s="276"/>
      <c r="S5" s="276"/>
      <c r="T5" s="276"/>
      <c r="U5" s="276"/>
      <c r="V5" s="276"/>
      <c r="W5" s="276"/>
      <c r="X5" s="276"/>
      <c r="Y5" s="276"/>
      <c r="Z5" s="276"/>
      <c r="AA5" s="276"/>
      <c r="AB5" s="283"/>
      <c r="AC5" s="283"/>
      <c r="AE5" s="280"/>
    </row>
    <row r="6" spans="1:31" ht="16.350000000000001" customHeight="1">
      <c r="B6" s="284" t="s">
        <v>1325</v>
      </c>
      <c r="C6" s="282"/>
      <c r="D6" s="279"/>
      <c r="E6" s="279"/>
      <c r="F6" s="279"/>
      <c r="G6" s="279"/>
      <c r="H6" s="279"/>
      <c r="I6" s="279"/>
      <c r="J6" s="279"/>
      <c r="K6" s="279"/>
      <c r="L6" s="276"/>
      <c r="M6" s="276"/>
      <c r="N6" s="276"/>
      <c r="O6" s="276"/>
      <c r="P6" s="276"/>
      <c r="Q6" s="276"/>
      <c r="R6" s="276"/>
      <c r="S6" s="276"/>
      <c r="T6" s="276"/>
      <c r="U6" s="276"/>
      <c r="V6" s="276"/>
      <c r="W6" s="276"/>
      <c r="X6" s="276"/>
      <c r="Y6" s="276"/>
      <c r="Z6" s="276"/>
      <c r="AA6" s="276"/>
      <c r="AB6" s="283"/>
      <c r="AC6" s="283"/>
      <c r="AE6" s="280"/>
    </row>
    <row r="7" spans="1:31" ht="10.35" customHeight="1">
      <c r="A7" s="276"/>
      <c r="B7" s="276"/>
      <c r="C7" s="276"/>
      <c r="D7" s="276"/>
      <c r="E7" s="276"/>
      <c r="F7" s="276"/>
      <c r="G7" s="276"/>
      <c r="H7" s="276"/>
      <c r="I7" s="276"/>
      <c r="J7" s="276"/>
      <c r="K7" s="276"/>
      <c r="L7" s="276"/>
      <c r="M7" s="276"/>
      <c r="N7" s="276"/>
      <c r="O7" s="276"/>
      <c r="P7" s="276"/>
      <c r="Q7" s="276"/>
      <c r="R7" s="276"/>
      <c r="S7" s="276"/>
      <c r="T7" s="276"/>
      <c r="U7" s="276"/>
      <c r="V7" s="276"/>
      <c r="W7" s="276"/>
      <c r="X7" s="276"/>
      <c r="Y7" s="276"/>
      <c r="Z7" s="276"/>
      <c r="AA7" s="276"/>
      <c r="AB7" s="283"/>
      <c r="AC7" s="283"/>
      <c r="AE7" s="280"/>
    </row>
    <row r="8" spans="1:31" ht="16.350000000000001" customHeight="1">
      <c r="A8" s="282"/>
      <c r="B8" s="282"/>
      <c r="C8" s="860" t="s">
        <v>403</v>
      </c>
      <c r="D8" s="860"/>
      <c r="E8" s="860"/>
      <c r="F8" s="860"/>
      <c r="G8" s="860"/>
      <c r="H8" s="860"/>
      <c r="I8" s="860"/>
      <c r="J8" s="860"/>
      <c r="K8" s="860"/>
      <c r="L8" s="860"/>
      <c r="M8" s="860"/>
      <c r="N8" s="860"/>
      <c r="O8" s="860"/>
      <c r="P8" s="860"/>
      <c r="Q8" s="860"/>
      <c r="R8" s="860"/>
      <c r="S8" s="860"/>
      <c r="T8" s="860"/>
      <c r="U8" s="860"/>
      <c r="V8" s="860"/>
      <c r="W8" s="860"/>
      <c r="X8" s="860"/>
      <c r="Y8" s="860"/>
      <c r="Z8" s="860"/>
      <c r="AA8" s="860"/>
      <c r="AB8" s="860"/>
      <c r="AC8" s="860"/>
      <c r="AD8" s="860"/>
      <c r="AE8" s="280"/>
    </row>
    <row r="9" spans="1:31" ht="16.350000000000001" customHeight="1">
      <c r="A9" s="282"/>
      <c r="B9" s="282"/>
      <c r="C9" s="860"/>
      <c r="D9" s="860"/>
      <c r="E9" s="860"/>
      <c r="F9" s="860"/>
      <c r="G9" s="860"/>
      <c r="H9" s="860"/>
      <c r="I9" s="860"/>
      <c r="J9" s="860"/>
      <c r="K9" s="860"/>
      <c r="L9" s="860"/>
      <c r="M9" s="860"/>
      <c r="N9" s="860"/>
      <c r="O9" s="860"/>
      <c r="P9" s="860"/>
      <c r="Q9" s="860"/>
      <c r="R9" s="860"/>
      <c r="S9" s="860"/>
      <c r="T9" s="860"/>
      <c r="U9" s="860"/>
      <c r="V9" s="860"/>
      <c r="W9" s="860"/>
      <c r="X9" s="860"/>
      <c r="Y9" s="860"/>
      <c r="Z9" s="860"/>
      <c r="AA9" s="860"/>
      <c r="AB9" s="860"/>
      <c r="AC9" s="860"/>
      <c r="AD9" s="860"/>
      <c r="AE9" s="280"/>
    </row>
    <row r="10" spans="1:31" ht="30" customHeight="1">
      <c r="A10" s="282"/>
      <c r="B10" s="282"/>
      <c r="C10" s="860"/>
      <c r="D10" s="860"/>
      <c r="E10" s="860"/>
      <c r="F10" s="860"/>
      <c r="G10" s="860"/>
      <c r="H10" s="860"/>
      <c r="I10" s="860"/>
      <c r="J10" s="860"/>
      <c r="K10" s="860"/>
      <c r="L10" s="860"/>
      <c r="M10" s="860"/>
      <c r="N10" s="860"/>
      <c r="O10" s="860"/>
      <c r="P10" s="860"/>
      <c r="Q10" s="860"/>
      <c r="R10" s="860"/>
      <c r="S10" s="860"/>
      <c r="T10" s="860"/>
      <c r="U10" s="860"/>
      <c r="V10" s="860"/>
      <c r="W10" s="860"/>
      <c r="X10" s="860"/>
      <c r="Y10" s="860"/>
      <c r="Z10" s="860"/>
      <c r="AA10" s="860"/>
      <c r="AB10" s="860"/>
      <c r="AC10" s="860"/>
      <c r="AD10" s="860"/>
      <c r="AE10" s="280"/>
    </row>
    <row r="11" spans="1:31" ht="7.35" customHeight="1">
      <c r="A11" s="282"/>
      <c r="B11" s="282"/>
      <c r="C11" s="282"/>
      <c r="D11" s="282"/>
      <c r="E11" s="282"/>
      <c r="F11" s="282"/>
      <c r="G11" s="282"/>
      <c r="H11" s="282"/>
      <c r="I11" s="282"/>
      <c r="J11" s="282"/>
      <c r="AE11" s="280"/>
    </row>
    <row r="12" spans="1:31" ht="7.35" customHeight="1">
      <c r="A12" s="282"/>
      <c r="B12" s="282"/>
      <c r="C12" s="282"/>
      <c r="D12" s="282"/>
      <c r="E12" s="282"/>
      <c r="F12" s="282"/>
      <c r="G12" s="282"/>
      <c r="H12" s="282"/>
      <c r="I12" s="282"/>
      <c r="J12" s="282"/>
      <c r="AE12" s="280"/>
    </row>
    <row r="13" spans="1:31" ht="16.350000000000001" customHeight="1">
      <c r="A13" s="282"/>
      <c r="B13" s="282"/>
      <c r="C13" s="285" t="s">
        <v>1299</v>
      </c>
      <c r="D13" s="282"/>
      <c r="E13" s="282"/>
      <c r="F13" s="282"/>
      <c r="G13" s="282"/>
      <c r="H13" s="282"/>
      <c r="I13" s="282"/>
      <c r="J13" s="282"/>
      <c r="AE13" s="280"/>
    </row>
    <row r="14" spans="1:31" ht="16.350000000000001" customHeight="1">
      <c r="V14" s="304"/>
      <c r="AE14" s="280"/>
    </row>
    <row r="15" spans="1:31" ht="18" customHeight="1">
      <c r="A15" s="282"/>
      <c r="B15" s="282"/>
      <c r="C15" s="286" t="s">
        <v>1296</v>
      </c>
      <c r="D15" s="287"/>
      <c r="E15" s="288"/>
      <c r="G15" s="288"/>
      <c r="H15" s="289"/>
      <c r="I15" s="288"/>
      <c r="J15" s="289"/>
      <c r="K15" s="288"/>
      <c r="L15" s="289"/>
      <c r="M15" s="288"/>
      <c r="O15" s="288"/>
      <c r="Q15" s="288"/>
      <c r="R15" s="289"/>
      <c r="S15" s="289"/>
      <c r="T15" s="289"/>
      <c r="U15" s="289"/>
      <c r="V15" s="289"/>
      <c r="W15" s="289"/>
      <c r="Y15" s="289"/>
      <c r="Z15" s="289"/>
      <c r="AA15" s="289"/>
      <c r="AD15" s="289"/>
      <c r="AE15" s="276"/>
    </row>
    <row r="16" spans="1:31" ht="18" customHeight="1">
      <c r="A16" s="282"/>
      <c r="B16" s="282"/>
      <c r="C16" s="290"/>
      <c r="F16" s="291">
        <v>2025</v>
      </c>
      <c r="G16" s="283"/>
      <c r="X16" s="291">
        <v>2026</v>
      </c>
      <c r="AD16" s="292" t="s">
        <v>362</v>
      </c>
      <c r="AE16" s="276"/>
    </row>
    <row r="17" spans="1:31" ht="14.1" customHeight="1">
      <c r="A17" s="282"/>
      <c r="B17" s="282"/>
      <c r="F17" s="489" t="s">
        <v>363</v>
      </c>
      <c r="H17" s="489" t="s">
        <v>364</v>
      </c>
      <c r="J17" s="489" t="s">
        <v>365</v>
      </c>
      <c r="L17" s="489" t="s">
        <v>366</v>
      </c>
      <c r="N17" s="489" t="s">
        <v>367</v>
      </c>
      <c r="P17" s="489" t="s">
        <v>368</v>
      </c>
      <c r="R17" s="489" t="s">
        <v>369</v>
      </c>
      <c r="T17" s="489" t="s">
        <v>370</v>
      </c>
      <c r="V17" s="489" t="s">
        <v>371</v>
      </c>
      <c r="X17" s="489" t="s">
        <v>372</v>
      </c>
      <c r="Z17" s="489" t="s">
        <v>373</v>
      </c>
      <c r="AB17" s="489" t="s">
        <v>374</v>
      </c>
      <c r="AC17" s="292"/>
      <c r="AD17" s="489" t="s">
        <v>375</v>
      </c>
      <c r="AE17" s="276"/>
    </row>
    <row r="18" spans="1:31" s="283" customFormat="1" ht="18" customHeight="1">
      <c r="A18" s="277"/>
      <c r="B18" s="277"/>
      <c r="C18" s="293" t="s">
        <v>376</v>
      </c>
      <c r="E18" s="294"/>
      <c r="F18" s="295">
        <v>13419</v>
      </c>
      <c r="G18" s="292"/>
      <c r="H18" s="295">
        <f>F29</f>
        <v>33561</v>
      </c>
      <c r="I18" s="294"/>
      <c r="J18" s="295">
        <f>SUM(H29)</f>
        <v>55494</v>
      </c>
      <c r="K18" s="294"/>
      <c r="L18" s="295">
        <f>J29</f>
        <v>14592</v>
      </c>
      <c r="M18" s="294"/>
      <c r="N18" s="295">
        <f>SUM(L29)</f>
        <v>36949</v>
      </c>
      <c r="O18" s="294"/>
      <c r="P18" s="295">
        <f>SUM(N29)</f>
        <v>54464</v>
      </c>
      <c r="Q18" s="294"/>
      <c r="R18" s="295">
        <f>SUM(P29)</f>
        <v>18263</v>
      </c>
      <c r="S18" s="294"/>
      <c r="T18" s="295">
        <f>SUM(R29)</f>
        <v>39726</v>
      </c>
      <c r="U18" s="294"/>
      <c r="V18" s="295">
        <f>SUM(T29)</f>
        <v>55494</v>
      </c>
      <c r="W18" s="294"/>
      <c r="X18" s="295">
        <f>SUM(V29)</f>
        <v>15477</v>
      </c>
      <c r="Y18" s="294"/>
      <c r="Z18" s="295">
        <f>SUM(X29)</f>
        <v>35880</v>
      </c>
      <c r="AA18" s="294"/>
      <c r="AB18" s="295">
        <f>SUM(Z29)</f>
        <v>50985</v>
      </c>
      <c r="AC18" s="296"/>
      <c r="AD18" s="295">
        <f>F18</f>
        <v>13419</v>
      </c>
      <c r="AE18" s="292" t="s">
        <v>74</v>
      </c>
    </row>
    <row r="19" spans="1:31" ht="14.1" customHeight="1">
      <c r="A19" s="282"/>
      <c r="B19" s="282"/>
      <c r="F19" s="297"/>
      <c r="H19" s="297"/>
      <c r="J19" s="297"/>
      <c r="L19" s="297"/>
      <c r="N19" s="297"/>
      <c r="P19" s="297"/>
      <c r="R19" s="297"/>
      <c r="T19" s="297"/>
      <c r="V19" s="297"/>
      <c r="X19" s="297"/>
      <c r="Z19" s="297"/>
      <c r="AB19" s="297"/>
      <c r="AC19" s="292"/>
      <c r="AD19" s="297"/>
      <c r="AE19" s="276"/>
    </row>
    <row r="20" spans="1:31" ht="18" customHeight="1">
      <c r="A20" s="282"/>
      <c r="B20" s="282"/>
      <c r="C20" s="275" t="s">
        <v>404</v>
      </c>
      <c r="E20" s="266"/>
      <c r="F20" s="298">
        <v>1118</v>
      </c>
      <c r="G20" s="304"/>
      <c r="H20" s="298">
        <v>4098</v>
      </c>
      <c r="I20" s="304"/>
      <c r="J20" s="298">
        <v>38</v>
      </c>
      <c r="K20" s="298">
        <v>0</v>
      </c>
      <c r="L20" s="298">
        <v>6009</v>
      </c>
      <c r="M20" s="298">
        <v>0</v>
      </c>
      <c r="N20" s="298">
        <v>50</v>
      </c>
      <c r="O20" s="298"/>
      <c r="P20" s="298">
        <v>79</v>
      </c>
      <c r="Q20" s="298">
        <v>0</v>
      </c>
      <c r="R20" s="298">
        <v>5476</v>
      </c>
      <c r="S20" s="298">
        <v>0</v>
      </c>
      <c r="T20" s="298">
        <v>39</v>
      </c>
      <c r="U20" s="298"/>
      <c r="V20" s="298">
        <v>35</v>
      </c>
      <c r="W20" s="298">
        <v>0</v>
      </c>
      <c r="X20" s="298">
        <v>6007</v>
      </c>
      <c r="Y20" s="298">
        <v>0</v>
      </c>
      <c r="Z20" s="298">
        <v>67</v>
      </c>
      <c r="AA20" s="304"/>
      <c r="AB20" s="298">
        <v>11</v>
      </c>
      <c r="AC20" s="304"/>
      <c r="AD20" s="298">
        <f>ROUND(SUM(F20:AB20),0)</f>
        <v>23027</v>
      </c>
      <c r="AE20" s="267" t="s">
        <v>74</v>
      </c>
    </row>
    <row r="21" spans="1:31" ht="18" customHeight="1">
      <c r="A21" s="282"/>
      <c r="B21" s="282"/>
      <c r="C21" s="275" t="s">
        <v>405</v>
      </c>
      <c r="E21" s="266"/>
      <c r="F21" s="298">
        <v>340</v>
      </c>
      <c r="G21" s="304"/>
      <c r="H21" s="298">
        <v>45</v>
      </c>
      <c r="I21" s="304"/>
      <c r="J21" s="298">
        <v>14553</v>
      </c>
      <c r="K21" s="298"/>
      <c r="L21" s="298">
        <v>56</v>
      </c>
      <c r="M21" s="298"/>
      <c r="N21" s="298">
        <v>-52</v>
      </c>
      <c r="O21" s="298"/>
      <c r="P21" s="298">
        <v>18183</v>
      </c>
      <c r="Q21" s="298"/>
      <c r="R21" s="298">
        <v>84</v>
      </c>
      <c r="S21" s="298"/>
      <c r="T21" s="298">
        <v>35</v>
      </c>
      <c r="U21" s="298"/>
      <c r="V21" s="298">
        <v>15440</v>
      </c>
      <c r="W21" s="298"/>
      <c r="X21" s="298">
        <v>330</v>
      </c>
      <c r="Y21" s="298"/>
      <c r="Z21" s="298">
        <v>99</v>
      </c>
      <c r="AA21" s="304"/>
      <c r="AB21" s="298">
        <v>13000</v>
      </c>
      <c r="AC21" s="304"/>
      <c r="AD21" s="298">
        <f t="shared" ref="AD21:AD22" si="0">ROUND(SUM(F21:AB21),0)</f>
        <v>62113</v>
      </c>
      <c r="AE21" s="267" t="s">
        <v>74</v>
      </c>
    </row>
    <row r="22" spans="1:31" ht="18" customHeight="1">
      <c r="A22" s="282"/>
      <c r="B22" s="282"/>
      <c r="C22" s="275" t="s">
        <v>406</v>
      </c>
      <c r="E22" s="266"/>
      <c r="F22" s="298">
        <v>18537</v>
      </c>
      <c r="G22" s="304"/>
      <c r="H22" s="298">
        <v>17696</v>
      </c>
      <c r="I22" s="304"/>
      <c r="J22" s="298">
        <v>17604</v>
      </c>
      <c r="K22" s="298"/>
      <c r="L22" s="298">
        <v>16149</v>
      </c>
      <c r="M22" s="298"/>
      <c r="N22" s="298">
        <v>17431</v>
      </c>
      <c r="O22" s="298"/>
      <c r="P22" s="298">
        <v>15938</v>
      </c>
      <c r="Q22" s="298"/>
      <c r="R22" s="298">
        <v>15726</v>
      </c>
      <c r="S22" s="298"/>
      <c r="T22" s="298">
        <v>15608</v>
      </c>
      <c r="U22" s="298"/>
      <c r="V22" s="298">
        <v>13463</v>
      </c>
      <c r="W22" s="298"/>
      <c r="X22" s="298">
        <v>13934</v>
      </c>
      <c r="Y22" s="298"/>
      <c r="Z22" s="298">
        <v>14885</v>
      </c>
      <c r="AA22" s="304"/>
      <c r="AB22" s="298">
        <v>11795</v>
      </c>
      <c r="AC22" s="304"/>
      <c r="AD22" s="298">
        <f t="shared" si="0"/>
        <v>188766</v>
      </c>
      <c r="AE22" s="267" t="s">
        <v>74</v>
      </c>
    </row>
    <row r="23" spans="1:31" ht="18" customHeight="1">
      <c r="A23" s="282"/>
      <c r="B23" s="282"/>
      <c r="C23" s="275" t="s">
        <v>378</v>
      </c>
      <c r="E23" s="266"/>
      <c r="F23" s="298">
        <v>147</v>
      </c>
      <c r="G23" s="267"/>
      <c r="H23" s="298">
        <v>94</v>
      </c>
      <c r="I23" s="267"/>
      <c r="J23" s="298">
        <v>158</v>
      </c>
      <c r="K23" s="298" t="s">
        <v>74</v>
      </c>
      <c r="L23" s="298">
        <v>143</v>
      </c>
      <c r="M23" s="298" t="s">
        <v>74</v>
      </c>
      <c r="N23" s="298">
        <v>86</v>
      </c>
      <c r="O23" s="298"/>
      <c r="P23" s="298">
        <v>172</v>
      </c>
      <c r="Q23" s="298" t="s">
        <v>74</v>
      </c>
      <c r="R23" s="298">
        <v>177</v>
      </c>
      <c r="S23" s="298" t="s">
        <v>74</v>
      </c>
      <c r="T23" s="298">
        <v>86</v>
      </c>
      <c r="U23" s="298"/>
      <c r="V23" s="298">
        <v>152</v>
      </c>
      <c r="W23" s="298" t="s">
        <v>74</v>
      </c>
      <c r="X23" s="298">
        <v>132</v>
      </c>
      <c r="Y23" s="298" t="s">
        <v>74</v>
      </c>
      <c r="Z23" s="298">
        <v>54</v>
      </c>
      <c r="AA23" s="267"/>
      <c r="AB23" s="298">
        <v>107</v>
      </c>
      <c r="AC23" s="267"/>
      <c r="AD23" s="298">
        <f>ROUND(SUM(F23:AB23),0)</f>
        <v>1508</v>
      </c>
      <c r="AE23" s="267" t="s">
        <v>74</v>
      </c>
    </row>
    <row r="24" spans="1:31" s="283" customFormat="1" ht="18" customHeight="1">
      <c r="A24" s="277"/>
      <c r="B24" s="277"/>
      <c r="C24" s="283" t="s">
        <v>379</v>
      </c>
      <c r="E24" s="299"/>
      <c r="F24" s="302">
        <f>SUM(F20:F23)</f>
        <v>20142</v>
      </c>
      <c r="G24" s="301"/>
      <c r="H24" s="302">
        <f>SUM(H20:H23)</f>
        <v>21933</v>
      </c>
      <c r="I24" s="301"/>
      <c r="J24" s="302">
        <f>SUM(J20:J23)</f>
        <v>32353</v>
      </c>
      <c r="K24" s="301"/>
      <c r="L24" s="302">
        <f>SUM(L20:L23)</f>
        <v>22357</v>
      </c>
      <c r="M24" s="301"/>
      <c r="N24" s="302">
        <f>SUM(N20:N23)</f>
        <v>17515</v>
      </c>
      <c r="O24" s="301"/>
      <c r="P24" s="302">
        <f>SUM(P20:P23)</f>
        <v>34372</v>
      </c>
      <c r="Q24" s="301"/>
      <c r="R24" s="302">
        <f>SUM(R20:R23)</f>
        <v>21463</v>
      </c>
      <c r="S24" s="301"/>
      <c r="T24" s="302">
        <f>SUM(T20:T23)</f>
        <v>15768</v>
      </c>
      <c r="U24" s="301"/>
      <c r="V24" s="302">
        <f>SUM(V20:V23)</f>
        <v>29090</v>
      </c>
      <c r="W24" s="301"/>
      <c r="X24" s="302">
        <f>SUM(X20:X23)</f>
        <v>20403</v>
      </c>
      <c r="Y24" s="301"/>
      <c r="Z24" s="302">
        <f>SUM(Z20:Z23)</f>
        <v>15105</v>
      </c>
      <c r="AB24" s="302">
        <f>SUM(AB20:AB23)</f>
        <v>24913</v>
      </c>
      <c r="AD24" s="302">
        <f>SUM(AD20:AD23)</f>
        <v>275414</v>
      </c>
      <c r="AE24" s="303" t="s">
        <v>74</v>
      </c>
    </row>
    <row r="25" spans="1:31" ht="16.350000000000001" customHeight="1">
      <c r="A25" s="282"/>
      <c r="B25" s="282"/>
      <c r="E25" s="288"/>
      <c r="F25" s="304"/>
      <c r="G25" s="288"/>
      <c r="H25" s="304"/>
      <c r="I25" s="305"/>
      <c r="J25" s="304"/>
      <c r="K25" s="305"/>
      <c r="L25" s="304"/>
      <c r="M25" s="305"/>
      <c r="N25" s="304"/>
      <c r="O25" s="305"/>
      <c r="P25" s="304"/>
      <c r="Q25" s="288"/>
      <c r="R25" s="304"/>
      <c r="S25" s="288"/>
      <c r="T25" s="304"/>
      <c r="V25" s="304"/>
      <c r="X25" s="304"/>
      <c r="Z25" s="304"/>
      <c r="AB25" s="304"/>
      <c r="AD25" s="304"/>
    </row>
    <row r="26" spans="1:31" ht="18" customHeight="1">
      <c r="A26" s="282"/>
      <c r="B26" s="282"/>
      <c r="C26" s="275" t="s">
        <v>399</v>
      </c>
      <c r="E26" s="288"/>
      <c r="F26" s="298">
        <v>0</v>
      </c>
      <c r="H26" s="298">
        <v>0</v>
      </c>
      <c r="J26" s="298">
        <v>73255</v>
      </c>
      <c r="L26" s="298">
        <v>0</v>
      </c>
      <c r="N26" s="298">
        <v>0</v>
      </c>
      <c r="P26" s="298">
        <v>70573</v>
      </c>
      <c r="R26" s="298">
        <v>0</v>
      </c>
      <c r="T26" s="298">
        <v>0</v>
      </c>
      <c r="U26" s="306"/>
      <c r="V26" s="298">
        <v>69107</v>
      </c>
      <c r="X26" s="298">
        <v>0</v>
      </c>
      <c r="Z26" s="298">
        <v>0</v>
      </c>
      <c r="AB26" s="298">
        <v>51092</v>
      </c>
      <c r="AD26" s="307">
        <f>ROUND(SUM(F26:AB26),0)</f>
        <v>264027</v>
      </c>
      <c r="AE26" s="308" t="s">
        <v>74</v>
      </c>
    </row>
    <row r="27" spans="1:31" s="283" customFormat="1" ht="18" customHeight="1">
      <c r="A27" s="277"/>
      <c r="B27" s="277"/>
      <c r="C27" s="283" t="s">
        <v>382</v>
      </c>
      <c r="E27" s="309"/>
      <c r="F27" s="302">
        <f>ROUND(SUM(F26:F26),0)</f>
        <v>0</v>
      </c>
      <c r="G27" s="309"/>
      <c r="H27" s="302">
        <f>ROUND(SUM(H26:H26),0)</f>
        <v>0</v>
      </c>
      <c r="I27" s="309"/>
      <c r="J27" s="302">
        <f>ROUND(SUM(J26:J26),0)</f>
        <v>73255</v>
      </c>
      <c r="K27" s="309"/>
      <c r="L27" s="302">
        <f>ROUND(SUM(L26:L26),0)</f>
        <v>0</v>
      </c>
      <c r="M27" s="309"/>
      <c r="N27" s="302">
        <f>ROUND(SUM(N26:N26),0)</f>
        <v>0</v>
      </c>
      <c r="O27" s="309"/>
      <c r="P27" s="302">
        <f>ROUND(SUM(P26:P26),0)</f>
        <v>70573</v>
      </c>
      <c r="Q27" s="309"/>
      <c r="R27" s="300">
        <f>ROUND(SUM(R26:R26),0)</f>
        <v>0</v>
      </c>
      <c r="S27" s="310"/>
      <c r="T27" s="300">
        <f>ROUND(SUM(T26:T26),0)</f>
        <v>0</v>
      </c>
      <c r="U27" s="309"/>
      <c r="V27" s="302">
        <f>ROUND(SUM(V26:V26),0)</f>
        <v>69107</v>
      </c>
      <c r="W27" s="309"/>
      <c r="X27" s="302">
        <f>ROUND(SUM(X26:X26),0)</f>
        <v>0</v>
      </c>
      <c r="Y27" s="309"/>
      <c r="Z27" s="302">
        <f>ROUND(SUM(Z26:Z26),0)</f>
        <v>0</v>
      </c>
      <c r="AA27" s="309"/>
      <c r="AB27" s="302">
        <f>ROUND(SUM(AB26:AB26),0)</f>
        <v>51092</v>
      </c>
      <c r="AC27" s="309"/>
      <c r="AD27" s="302">
        <f>ROUND(SUM(AD26:AD26),0)</f>
        <v>264027</v>
      </c>
      <c r="AE27" s="303" t="s">
        <v>74</v>
      </c>
    </row>
    <row r="28" spans="1:31" ht="12" customHeight="1">
      <c r="B28" s="282"/>
      <c r="F28" s="304"/>
      <c r="G28" s="267"/>
      <c r="H28" s="304"/>
      <c r="I28" s="267"/>
      <c r="J28" s="304"/>
      <c r="K28" s="267"/>
      <c r="L28" s="304"/>
      <c r="M28" s="267"/>
      <c r="N28" s="304"/>
      <c r="O28" s="267"/>
      <c r="P28" s="304"/>
      <c r="Q28" s="267"/>
      <c r="R28" s="304"/>
      <c r="S28" s="267"/>
      <c r="T28" s="304"/>
      <c r="U28" s="267"/>
      <c r="V28" s="304"/>
      <c r="W28" s="267"/>
      <c r="X28" s="304"/>
      <c r="Y28" s="267"/>
      <c r="Z28" s="304"/>
      <c r="AA28" s="267"/>
      <c r="AB28" s="304" t="s">
        <v>74</v>
      </c>
      <c r="AC28" s="267"/>
      <c r="AD28" s="304"/>
      <c r="AE28" s="311" t="s">
        <v>74</v>
      </c>
    </row>
    <row r="29" spans="1:31" s="283" customFormat="1" ht="14.1" customHeight="1" thickBot="1">
      <c r="A29" s="277"/>
      <c r="B29" s="277"/>
      <c r="C29" s="283" t="s">
        <v>383</v>
      </c>
      <c r="D29" s="312"/>
      <c r="E29" s="294"/>
      <c r="F29" s="395">
        <f>ROUND(SUM(F18)+SUM(F24)-SUM(F27),0)</f>
        <v>33561</v>
      </c>
      <c r="G29" s="296"/>
      <c r="H29" s="395">
        <f>ROUND(SUM(H18)+SUM(H24)-SUM(H27),0)</f>
        <v>55494</v>
      </c>
      <c r="I29" s="296"/>
      <c r="J29" s="395">
        <f>ROUND(SUM(J18)+SUM(J24)-SUM(J27),0)</f>
        <v>14592</v>
      </c>
      <c r="K29" s="313"/>
      <c r="L29" s="395">
        <f>ROUND(SUM(L18)+SUM(L24)-SUM(L27),0)</f>
        <v>36949</v>
      </c>
      <c r="M29" s="313"/>
      <c r="N29" s="395">
        <f>N18+N24-N27</f>
        <v>54464</v>
      </c>
      <c r="O29" s="313"/>
      <c r="P29" s="395">
        <f>ROUND(SUM(P18)+SUM(P24)-SUM(P27),0)</f>
        <v>18263</v>
      </c>
      <c r="Q29" s="313"/>
      <c r="R29" s="395">
        <f>ROUND(SUM(R18)+SUM(R24)-SUM(R27),0)</f>
        <v>39726</v>
      </c>
      <c r="S29" s="313"/>
      <c r="T29" s="395">
        <f>ROUND(SUM(T18)+SUM(T24)-SUM(T27),0)</f>
        <v>55494</v>
      </c>
      <c r="U29" s="313"/>
      <c r="V29" s="395">
        <f>ROUND(SUM(V18)+SUM(V24)-SUM(V27),0)</f>
        <v>15477</v>
      </c>
      <c r="W29" s="313"/>
      <c r="X29" s="395">
        <f>ROUND(SUM(X18)+SUM(X24)-SUM(X27),0)</f>
        <v>35880</v>
      </c>
      <c r="Y29" s="313"/>
      <c r="Z29" s="395">
        <f>ROUND(SUM(Z18)+SUM(Z24)-SUM(Z27),0)</f>
        <v>50985</v>
      </c>
      <c r="AA29" s="313"/>
      <c r="AB29" s="395">
        <f>ROUND(SUM(AB18+AB24-AB27),0)</f>
        <v>24806</v>
      </c>
      <c r="AC29" s="313"/>
      <c r="AD29" s="395">
        <f>ROUND(SUM(AD18+AD24-AD27),0)</f>
        <v>24806</v>
      </c>
      <c r="AE29" s="283" t="s">
        <v>74</v>
      </c>
    </row>
    <row r="30" spans="1:31" s="283" customFormat="1" ht="14.1" customHeight="1" thickTop="1">
      <c r="A30" s="277"/>
      <c r="B30" s="277"/>
      <c r="D30" s="312"/>
      <c r="E30" s="294"/>
      <c r="F30" s="483"/>
      <c r="G30" s="296"/>
      <c r="H30" s="483"/>
      <c r="I30" s="296"/>
      <c r="J30" s="483"/>
      <c r="K30" s="313"/>
      <c r="L30" s="483"/>
      <c r="M30" s="313"/>
      <c r="N30" s="483"/>
      <c r="O30" s="313"/>
      <c r="P30" s="483"/>
      <c r="Q30" s="313"/>
      <c r="R30" s="483"/>
      <c r="S30" s="313"/>
      <c r="T30" s="483"/>
      <c r="U30" s="313"/>
      <c r="V30" s="483"/>
      <c r="W30" s="313"/>
      <c r="X30" s="483"/>
      <c r="Y30" s="313"/>
      <c r="Z30" s="483"/>
      <c r="AA30" s="313"/>
      <c r="AB30" s="483"/>
      <c r="AC30" s="313"/>
      <c r="AD30" s="483"/>
    </row>
    <row r="32" spans="1:31" ht="18" customHeight="1">
      <c r="C32" s="286" t="s">
        <v>1260</v>
      </c>
      <c r="D32" s="287"/>
      <c r="E32" s="288"/>
      <c r="G32" s="288"/>
      <c r="H32" s="289"/>
      <c r="I32" s="288"/>
      <c r="J32" s="289"/>
      <c r="K32" s="288"/>
      <c r="L32" s="289"/>
      <c r="M32" s="288"/>
      <c r="O32" s="288"/>
      <c r="Q32" s="288"/>
      <c r="R32" s="289"/>
      <c r="S32" s="289"/>
      <c r="T32" s="289"/>
      <c r="U32" s="289"/>
      <c r="V32" s="289"/>
      <c r="W32" s="289"/>
      <c r="Y32" s="289"/>
      <c r="Z32" s="289"/>
      <c r="AA32" s="289"/>
      <c r="AD32" s="289"/>
    </row>
    <row r="33" spans="3:30" ht="18" customHeight="1">
      <c r="C33" s="290"/>
      <c r="F33" s="291">
        <v>2024</v>
      </c>
      <c r="G33" s="283"/>
      <c r="X33" s="291">
        <v>2025</v>
      </c>
      <c r="AD33" s="292" t="s">
        <v>362</v>
      </c>
    </row>
    <row r="34" spans="3:30" ht="18" customHeight="1">
      <c r="F34" s="489" t="s">
        <v>363</v>
      </c>
      <c r="H34" s="489" t="s">
        <v>364</v>
      </c>
      <c r="J34" s="489" t="s">
        <v>365</v>
      </c>
      <c r="L34" s="489" t="s">
        <v>366</v>
      </c>
      <c r="N34" s="489" t="s">
        <v>367</v>
      </c>
      <c r="P34" s="489" t="s">
        <v>368</v>
      </c>
      <c r="R34" s="489" t="s">
        <v>369</v>
      </c>
      <c r="T34" s="489" t="s">
        <v>370</v>
      </c>
      <c r="V34" s="489" t="s">
        <v>371</v>
      </c>
      <c r="X34" s="489" t="s">
        <v>372</v>
      </c>
      <c r="Z34" s="489" t="s">
        <v>373</v>
      </c>
      <c r="AB34" s="489" t="s">
        <v>374</v>
      </c>
      <c r="AC34" s="292"/>
      <c r="AD34" s="489" t="s">
        <v>375</v>
      </c>
    </row>
    <row r="35" spans="3:30" ht="18" customHeight="1">
      <c r="C35" s="293" t="s">
        <v>376</v>
      </c>
      <c r="D35" s="283"/>
      <c r="E35" s="294"/>
      <c r="F35" s="295">
        <v>13568</v>
      </c>
      <c r="G35" s="292"/>
      <c r="H35" s="295">
        <f>F46</f>
        <v>32819</v>
      </c>
      <c r="I35" s="294"/>
      <c r="J35" s="295">
        <f>SUM(H46)</f>
        <v>48447</v>
      </c>
      <c r="K35" s="294"/>
      <c r="L35" s="295">
        <f>J46</f>
        <v>14577</v>
      </c>
      <c r="M35" s="294"/>
      <c r="N35" s="295">
        <f>SUM(L46)</f>
        <v>36198</v>
      </c>
      <c r="O35" s="294"/>
      <c r="P35" s="295">
        <f>SUM(N46)</f>
        <v>55222</v>
      </c>
      <c r="Q35" s="294"/>
      <c r="R35" s="295">
        <f>SUM(P46)</f>
        <v>21532</v>
      </c>
      <c r="S35" s="294"/>
      <c r="T35" s="295">
        <f>SUM(R46)</f>
        <v>40358</v>
      </c>
      <c r="U35" s="294"/>
      <c r="V35" s="295">
        <f>SUM(T46)</f>
        <v>57274</v>
      </c>
      <c r="W35" s="294"/>
      <c r="X35" s="295">
        <f>SUM(V46)</f>
        <v>16378</v>
      </c>
      <c r="Y35" s="294"/>
      <c r="Z35" s="295">
        <f>SUM(X46)</f>
        <v>36103</v>
      </c>
      <c r="AA35" s="294"/>
      <c r="AB35" s="295">
        <f>SUM(Z46)</f>
        <v>51968</v>
      </c>
      <c r="AC35" s="296"/>
      <c r="AD35" s="295">
        <f>F35</f>
        <v>13568</v>
      </c>
    </row>
    <row r="36" spans="3:30" ht="18" customHeight="1">
      <c r="F36" s="297"/>
      <c r="H36" s="297"/>
      <c r="J36" s="297"/>
      <c r="L36" s="297"/>
      <c r="N36" s="297"/>
      <c r="P36" s="297"/>
      <c r="R36" s="297"/>
      <c r="T36" s="297"/>
      <c r="V36" s="297"/>
      <c r="X36" s="297"/>
      <c r="Z36" s="297"/>
      <c r="AB36" s="297"/>
      <c r="AC36" s="292"/>
      <c r="AD36" s="297"/>
    </row>
    <row r="37" spans="3:30" ht="18" customHeight="1">
      <c r="C37" s="275" t="s">
        <v>404</v>
      </c>
      <c r="E37" s="266"/>
      <c r="F37" s="298">
        <v>4628</v>
      </c>
      <c r="G37" s="304"/>
      <c r="H37" s="298">
        <v>130</v>
      </c>
      <c r="I37" s="304"/>
      <c r="J37" s="298">
        <v>86</v>
      </c>
      <c r="K37" s="298">
        <v>0</v>
      </c>
      <c r="L37" s="298">
        <v>3557</v>
      </c>
      <c r="M37" s="298">
        <v>0</v>
      </c>
      <c r="N37" s="298">
        <v>1256</v>
      </c>
      <c r="O37" s="298"/>
      <c r="P37" s="298">
        <v>96</v>
      </c>
      <c r="Q37" s="298">
        <v>0</v>
      </c>
      <c r="R37" s="298">
        <v>4691</v>
      </c>
      <c r="S37" s="298">
        <v>0</v>
      </c>
      <c r="T37" s="298">
        <v>90</v>
      </c>
      <c r="U37" s="298"/>
      <c r="V37" s="298">
        <v>69</v>
      </c>
      <c r="W37" s="298">
        <v>0</v>
      </c>
      <c r="X37" s="298">
        <v>5081</v>
      </c>
      <c r="Y37" s="298">
        <v>0</v>
      </c>
      <c r="Z37" s="298">
        <v>103</v>
      </c>
      <c r="AA37" s="304"/>
      <c r="AB37" s="298">
        <v>68</v>
      </c>
      <c r="AC37" s="304"/>
      <c r="AD37" s="298">
        <f>ROUND(SUM(F37:AB37),0)</f>
        <v>19855</v>
      </c>
    </row>
    <row r="38" spans="3:30" ht="18" customHeight="1">
      <c r="C38" s="275" t="s">
        <v>405</v>
      </c>
      <c r="E38" s="266"/>
      <c r="F38" s="298">
        <v>-122</v>
      </c>
      <c r="G38" s="304"/>
      <c r="H38" s="298">
        <v>393</v>
      </c>
      <c r="I38" s="304"/>
      <c r="J38" s="298">
        <v>14490</v>
      </c>
      <c r="K38" s="298"/>
      <c r="L38" s="298">
        <v>92</v>
      </c>
      <c r="M38" s="298"/>
      <c r="N38" s="298">
        <v>7</v>
      </c>
      <c r="O38" s="298"/>
      <c r="P38" s="298">
        <v>21436</v>
      </c>
      <c r="Q38" s="298"/>
      <c r="R38" s="298">
        <v>298</v>
      </c>
      <c r="S38" s="298"/>
      <c r="T38" s="298">
        <v>1</v>
      </c>
      <c r="U38" s="298"/>
      <c r="V38" s="298">
        <v>16309</v>
      </c>
      <c r="W38" s="298"/>
      <c r="X38" s="298">
        <v>289</v>
      </c>
      <c r="Y38" s="298"/>
      <c r="Z38" s="298">
        <v>52</v>
      </c>
      <c r="AA38" s="304"/>
      <c r="AB38" s="298">
        <v>13350</v>
      </c>
      <c r="AC38" s="304"/>
      <c r="AD38" s="298">
        <f t="shared" ref="AD38:AD39" si="1">ROUND(SUM(F38:AB38),0)</f>
        <v>66595</v>
      </c>
    </row>
    <row r="39" spans="3:30" ht="18" customHeight="1">
      <c r="C39" s="275" t="s">
        <v>406</v>
      </c>
      <c r="E39" s="266"/>
      <c r="F39" s="298">
        <v>14576</v>
      </c>
      <c r="G39" s="304"/>
      <c r="H39" s="298">
        <v>15006</v>
      </c>
      <c r="I39" s="304"/>
      <c r="J39" s="298">
        <v>20181</v>
      </c>
      <c r="K39" s="298"/>
      <c r="L39" s="298">
        <v>17781</v>
      </c>
      <c r="M39" s="298"/>
      <c r="N39" s="298">
        <v>17645</v>
      </c>
      <c r="O39" s="298"/>
      <c r="P39" s="298">
        <v>16252</v>
      </c>
      <c r="Q39" s="298"/>
      <c r="R39" s="298">
        <v>13648</v>
      </c>
      <c r="S39" s="298"/>
      <c r="T39" s="298">
        <v>16717</v>
      </c>
      <c r="U39" s="298"/>
      <c r="V39" s="298">
        <v>13825</v>
      </c>
      <c r="W39" s="298"/>
      <c r="X39" s="298">
        <v>14191</v>
      </c>
      <c r="Y39" s="298"/>
      <c r="Z39" s="298">
        <v>15621</v>
      </c>
      <c r="AA39" s="304"/>
      <c r="AB39" s="298">
        <v>14948</v>
      </c>
      <c r="AC39" s="304"/>
      <c r="AD39" s="298">
        <f t="shared" si="1"/>
        <v>190391</v>
      </c>
    </row>
    <row r="40" spans="3:30" ht="18" customHeight="1">
      <c r="C40" s="275" t="s">
        <v>378</v>
      </c>
      <c r="E40" s="266"/>
      <c r="F40" s="298">
        <v>169</v>
      </c>
      <c r="G40" s="267"/>
      <c r="H40" s="298">
        <v>99</v>
      </c>
      <c r="I40" s="267"/>
      <c r="J40" s="298">
        <v>177</v>
      </c>
      <c r="K40" s="298" t="s">
        <v>74</v>
      </c>
      <c r="L40" s="298">
        <v>191</v>
      </c>
      <c r="M40" s="298" t="s">
        <v>74</v>
      </c>
      <c r="N40" s="298">
        <v>116</v>
      </c>
      <c r="O40" s="298"/>
      <c r="P40" s="298">
        <v>214</v>
      </c>
      <c r="Q40" s="298" t="s">
        <v>74</v>
      </c>
      <c r="R40" s="298">
        <v>189</v>
      </c>
      <c r="S40" s="298" t="s">
        <v>74</v>
      </c>
      <c r="T40" s="298">
        <v>108</v>
      </c>
      <c r="U40" s="298"/>
      <c r="V40" s="298">
        <v>195</v>
      </c>
      <c r="W40" s="298" t="s">
        <v>74</v>
      </c>
      <c r="X40" s="298">
        <v>164</v>
      </c>
      <c r="Y40" s="298" t="s">
        <v>74</v>
      </c>
      <c r="Z40" s="298">
        <v>89</v>
      </c>
      <c r="AA40" s="267"/>
      <c r="AB40" s="298">
        <v>153</v>
      </c>
      <c r="AC40" s="267"/>
      <c r="AD40" s="298">
        <f>ROUND(SUM(F40:AB40),0)</f>
        <v>1864</v>
      </c>
    </row>
    <row r="41" spans="3:30" ht="18" customHeight="1">
      <c r="C41" s="283" t="s">
        <v>379</v>
      </c>
      <c r="D41" s="283"/>
      <c r="E41" s="299"/>
      <c r="F41" s="302">
        <f>SUM(F37:F40)</f>
        <v>19251</v>
      </c>
      <c r="G41" s="301"/>
      <c r="H41" s="302">
        <f>SUM(H37:H40)</f>
        <v>15628</v>
      </c>
      <c r="I41" s="301"/>
      <c r="J41" s="302">
        <f>SUM(J37:J40)</f>
        <v>34934</v>
      </c>
      <c r="K41" s="301"/>
      <c r="L41" s="302">
        <f>SUM(L37:L40)</f>
        <v>21621</v>
      </c>
      <c r="M41" s="301"/>
      <c r="N41" s="302">
        <f>SUM(N37:N40)</f>
        <v>19024</v>
      </c>
      <c r="O41" s="301"/>
      <c r="P41" s="302">
        <f>SUM(P37:P40)</f>
        <v>37998</v>
      </c>
      <c r="Q41" s="301"/>
      <c r="R41" s="302">
        <f>SUM(R37:R40)</f>
        <v>18826</v>
      </c>
      <c r="S41" s="301"/>
      <c r="T41" s="302">
        <f>SUM(T37:T40)</f>
        <v>16916</v>
      </c>
      <c r="U41" s="301"/>
      <c r="V41" s="302">
        <f>SUM(V37:V40)</f>
        <v>30398</v>
      </c>
      <c r="W41" s="301"/>
      <c r="X41" s="302">
        <f>SUM(X37:X40)</f>
        <v>19725</v>
      </c>
      <c r="Y41" s="301"/>
      <c r="Z41" s="302">
        <f>SUM(Z37:Z40)</f>
        <v>15865</v>
      </c>
      <c r="AA41" s="283"/>
      <c r="AB41" s="302">
        <f>SUM(AB37:AB40)</f>
        <v>28519</v>
      </c>
      <c r="AC41" s="283"/>
      <c r="AD41" s="302">
        <f>SUM(AD37:AD40)</f>
        <v>278705</v>
      </c>
    </row>
    <row r="42" spans="3:30" ht="18" customHeight="1">
      <c r="E42" s="288"/>
      <c r="F42" s="304"/>
      <c r="G42" s="288"/>
      <c r="H42" s="304"/>
      <c r="I42" s="305"/>
      <c r="J42" s="304"/>
      <c r="K42" s="305"/>
      <c r="L42" s="304"/>
      <c r="M42" s="305"/>
      <c r="N42" s="304"/>
      <c r="O42" s="305"/>
      <c r="P42" s="304"/>
      <c r="Q42" s="288"/>
      <c r="R42" s="304"/>
      <c r="S42" s="288"/>
      <c r="T42" s="304"/>
      <c r="V42" s="304"/>
      <c r="X42" s="304"/>
      <c r="Z42" s="304"/>
      <c r="AB42" s="304"/>
      <c r="AD42" s="304"/>
    </row>
    <row r="43" spans="3:30" ht="18" customHeight="1">
      <c r="C43" s="275" t="s">
        <v>399</v>
      </c>
      <c r="E43" s="288"/>
      <c r="F43" s="298">
        <v>0</v>
      </c>
      <c r="H43" s="298">
        <v>0</v>
      </c>
      <c r="J43" s="298">
        <v>68804</v>
      </c>
      <c r="L43" s="298">
        <v>0</v>
      </c>
      <c r="N43" s="298">
        <v>0</v>
      </c>
      <c r="P43" s="298">
        <v>71688</v>
      </c>
      <c r="R43" s="298">
        <v>0</v>
      </c>
      <c r="T43" s="298">
        <v>0</v>
      </c>
      <c r="U43" s="306"/>
      <c r="V43" s="298">
        <v>71294</v>
      </c>
      <c r="X43" s="298">
        <v>0</v>
      </c>
      <c r="Z43" s="298">
        <v>0</v>
      </c>
      <c r="AB43" s="298">
        <v>67068</v>
      </c>
      <c r="AD43" s="307">
        <f>ROUND(SUM(F43:AB43),0)</f>
        <v>278854</v>
      </c>
    </row>
    <row r="44" spans="3:30" ht="18" customHeight="1">
      <c r="C44" s="283" t="s">
        <v>382</v>
      </c>
      <c r="D44" s="283"/>
      <c r="E44" s="309"/>
      <c r="F44" s="302">
        <f>ROUND(SUM(F43:F43),0)</f>
        <v>0</v>
      </c>
      <c r="G44" s="309"/>
      <c r="H44" s="302">
        <f>ROUND(SUM(H43:H43),0)</f>
        <v>0</v>
      </c>
      <c r="I44" s="309"/>
      <c r="J44" s="302">
        <f>ROUND(SUM(J43:J43),0)</f>
        <v>68804</v>
      </c>
      <c r="K44" s="309"/>
      <c r="L44" s="302">
        <f>ROUND(SUM(L43:L43),0)</f>
        <v>0</v>
      </c>
      <c r="M44" s="309"/>
      <c r="N44" s="302">
        <f>ROUND(SUM(N43:N43),0)</f>
        <v>0</v>
      </c>
      <c r="O44" s="309"/>
      <c r="P44" s="302">
        <f>ROUND(SUM(P43:P43),0)</f>
        <v>71688</v>
      </c>
      <c r="Q44" s="309"/>
      <c r="R44" s="300">
        <f>ROUND(SUM(R43:R43),0)</f>
        <v>0</v>
      </c>
      <c r="S44" s="310"/>
      <c r="T44" s="300">
        <f>ROUND(SUM(T43:T43),0)</f>
        <v>0</v>
      </c>
      <c r="U44" s="309"/>
      <c r="V44" s="302">
        <f>ROUND(SUM(V43:V43),0)</f>
        <v>71294</v>
      </c>
      <c r="W44" s="309"/>
      <c r="X44" s="302">
        <f>ROUND(SUM(X43:X43),0)</f>
        <v>0</v>
      </c>
      <c r="Y44" s="309"/>
      <c r="Z44" s="302">
        <f>ROUND(SUM(Z43:Z43),0)</f>
        <v>0</v>
      </c>
      <c r="AA44" s="309"/>
      <c r="AB44" s="302">
        <f>ROUND(SUM(AB43:AB43),0)</f>
        <v>67068</v>
      </c>
      <c r="AC44" s="309"/>
      <c r="AD44" s="302">
        <f>ROUND(SUM(AD43:AD43),0)</f>
        <v>278854</v>
      </c>
    </row>
    <row r="45" spans="3:30" ht="18" customHeight="1">
      <c r="F45" s="304"/>
      <c r="G45" s="267"/>
      <c r="H45" s="304"/>
      <c r="I45" s="267"/>
      <c r="J45" s="304"/>
      <c r="K45" s="267"/>
      <c r="L45" s="304"/>
      <c r="M45" s="267"/>
      <c r="N45" s="304"/>
      <c r="O45" s="267"/>
      <c r="P45" s="304"/>
      <c r="Q45" s="267"/>
      <c r="R45" s="304"/>
      <c r="S45" s="267"/>
      <c r="T45" s="304"/>
      <c r="U45" s="267"/>
      <c r="V45" s="304"/>
      <c r="W45" s="267"/>
      <c r="X45" s="304"/>
      <c r="Y45" s="267"/>
      <c r="Z45" s="304"/>
      <c r="AA45" s="267"/>
      <c r="AB45" s="304" t="s">
        <v>74</v>
      </c>
      <c r="AC45" s="267"/>
      <c r="AD45" s="304"/>
    </row>
    <row r="46" spans="3:30" ht="18" customHeight="1" thickBot="1">
      <c r="C46" s="283" t="s">
        <v>383</v>
      </c>
      <c r="D46" s="312"/>
      <c r="E46" s="294"/>
      <c r="F46" s="395">
        <f>ROUND(SUM(F35)+SUM(F41)-SUM(F44),0)</f>
        <v>32819</v>
      </c>
      <c r="G46" s="296"/>
      <c r="H46" s="395">
        <f>ROUND(SUM(H35)+SUM(H41)-SUM(H44),0)</f>
        <v>48447</v>
      </c>
      <c r="I46" s="296"/>
      <c r="J46" s="395">
        <f>ROUND(SUM(J35)+SUM(J41)-SUM(J44),0)</f>
        <v>14577</v>
      </c>
      <c r="K46" s="313"/>
      <c r="L46" s="395">
        <f>ROUND(SUM(L35)+SUM(L41)-SUM(L44),0)</f>
        <v>36198</v>
      </c>
      <c r="M46" s="313"/>
      <c r="N46" s="395">
        <f>N35+N41-N44</f>
        <v>55222</v>
      </c>
      <c r="O46" s="313"/>
      <c r="P46" s="395">
        <f>ROUND(SUM(P35)+SUM(P41)-SUM(P44),0)</f>
        <v>21532</v>
      </c>
      <c r="Q46" s="313"/>
      <c r="R46" s="395">
        <f>ROUND(SUM(R35)+SUM(R41)-SUM(R44),0)</f>
        <v>40358</v>
      </c>
      <c r="S46" s="313"/>
      <c r="T46" s="395">
        <f>ROUND(SUM(T35)+SUM(T41)-SUM(T44),0)</f>
        <v>57274</v>
      </c>
      <c r="U46" s="313"/>
      <c r="V46" s="395">
        <f>ROUND(SUM(V35)+SUM(V41)-SUM(V44),0)</f>
        <v>16378</v>
      </c>
      <c r="W46" s="313"/>
      <c r="X46" s="395">
        <f>ROUND(SUM(X35)+SUM(X41)-SUM(X44),0)</f>
        <v>36103</v>
      </c>
      <c r="Y46" s="313"/>
      <c r="Z46" s="395">
        <f>ROUND(SUM(Z35)+SUM(Z41)-SUM(Z44),0)</f>
        <v>51968</v>
      </c>
      <c r="AA46" s="313"/>
      <c r="AB46" s="395">
        <f>ROUND(SUM(AB35+AB41-AB44),0)</f>
        <v>13419</v>
      </c>
      <c r="AC46" s="313"/>
      <c r="AD46" s="395">
        <f>ROUND(SUM(AD35+AD41-AD44),0)</f>
        <v>13419</v>
      </c>
    </row>
    <row r="47" spans="3:30" ht="13.5" thickTop="1"/>
  </sheetData>
  <mergeCells count="1">
    <mergeCell ref="C8:AD10"/>
  </mergeCells>
  <printOptions horizontalCentered="1"/>
  <pageMargins left="0.25" right="0.25" top="0.75" bottom="0.25" header="0" footer="0.25"/>
  <pageSetup scale="61" orientation="landscape" r:id="rId1"/>
  <headerFooter scaleWithDoc="0">
    <oddFooter>&amp;R&amp;8 29</oddFooter>
  </headerFooter>
  <customProperties>
    <customPr name="SheetOptions"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60"/>
  <sheetViews>
    <sheetView showGridLines="0" zoomScale="80" zoomScaleNormal="80" workbookViewId="0"/>
  </sheetViews>
  <sheetFormatPr defaultColWidth="8.77734375" defaultRowHeight="12.75"/>
  <cols>
    <col min="1" max="1" width="53.77734375" style="1" customWidth="1"/>
    <col min="2" max="2" width="2.77734375" style="1" customWidth="1"/>
    <col min="3" max="3" width="16.77734375" style="1" customWidth="1"/>
    <col min="4" max="4" width="2.5546875" style="1" customWidth="1"/>
    <col min="5" max="5" width="18.77734375" style="1" customWidth="1"/>
    <col min="6" max="6" width="2.109375" style="1" customWidth="1"/>
    <col min="7" max="7" width="16.77734375" style="1" customWidth="1"/>
    <col min="8" max="8" width="3" style="1" customWidth="1"/>
    <col min="9" max="9" width="19.77734375" style="1" customWidth="1"/>
    <col min="10" max="10" width="2.5546875" style="1" customWidth="1"/>
    <col min="11" max="11" width="16.77734375" style="1" customWidth="1"/>
    <col min="12" max="12" width="2.5546875" style="1" customWidth="1"/>
    <col min="13" max="13" width="16.77734375" style="1" customWidth="1"/>
    <col min="14" max="14" width="9.77734375" style="1"/>
    <col min="15" max="15" width="15.77734375" style="1" bestFit="1" customWidth="1"/>
    <col min="16" max="16" width="14.77734375" style="1" bestFit="1" customWidth="1"/>
    <col min="17" max="17" width="15.77734375" style="1" bestFit="1" customWidth="1"/>
    <col min="18" max="16384" width="8.77734375" style="1"/>
  </cols>
  <sheetData>
    <row r="1" spans="1:13" ht="18" customHeight="1">
      <c r="A1" s="195" t="s">
        <v>60</v>
      </c>
    </row>
    <row r="3" spans="1:13" ht="21" customHeight="1">
      <c r="A3" s="146" t="s">
        <v>61</v>
      </c>
      <c r="B3" s="2"/>
      <c r="C3" s="2"/>
      <c r="D3" s="2"/>
      <c r="E3" s="2"/>
      <c r="F3" s="2"/>
      <c r="G3" s="2"/>
      <c r="H3" s="2"/>
      <c r="I3" s="2"/>
      <c r="J3" s="2"/>
      <c r="K3" s="2"/>
      <c r="L3" s="2"/>
      <c r="M3" s="2"/>
    </row>
    <row r="4" spans="1:13" ht="21" customHeight="1">
      <c r="A4" s="146" t="s">
        <v>62</v>
      </c>
      <c r="B4" s="2"/>
      <c r="C4" s="2"/>
      <c r="D4" s="2"/>
      <c r="E4" s="2"/>
      <c r="F4" s="2"/>
      <c r="G4" s="2"/>
      <c r="H4" s="2"/>
      <c r="I4" s="2"/>
      <c r="J4" s="2"/>
      <c r="K4" s="2"/>
      <c r="L4" s="2"/>
      <c r="M4" s="2"/>
    </row>
    <row r="5" spans="1:13" ht="21" customHeight="1">
      <c r="A5" s="146" t="s">
        <v>63</v>
      </c>
      <c r="B5" s="2"/>
      <c r="C5" s="2"/>
      <c r="D5" s="2"/>
      <c r="E5" s="2"/>
      <c r="F5" s="2"/>
      <c r="G5" s="2"/>
      <c r="H5" s="2"/>
      <c r="I5" s="2"/>
      <c r="J5" s="2"/>
      <c r="K5" s="2"/>
      <c r="L5" s="2"/>
      <c r="M5" s="13" t="s">
        <v>64</v>
      </c>
    </row>
    <row r="6" spans="1:13" ht="21" customHeight="1">
      <c r="A6" s="146" t="s">
        <v>65</v>
      </c>
      <c r="B6" s="2"/>
      <c r="C6" s="2"/>
      <c r="D6" s="2"/>
      <c r="E6" s="2"/>
      <c r="F6" s="2"/>
      <c r="G6" s="2"/>
      <c r="H6" s="2"/>
      <c r="I6" s="2"/>
      <c r="J6" s="2"/>
      <c r="K6" s="2"/>
      <c r="L6" s="2"/>
      <c r="M6" s="2"/>
    </row>
    <row r="7" spans="1:13" ht="21.6" customHeight="1">
      <c r="A7" s="24" t="s">
        <v>1289</v>
      </c>
      <c r="B7" s="2"/>
      <c r="C7" s="2"/>
      <c r="D7" s="2"/>
      <c r="E7" s="2"/>
      <c r="F7" s="2"/>
      <c r="G7" s="2"/>
      <c r="H7" s="2"/>
      <c r="I7" s="2"/>
      <c r="J7" s="2"/>
      <c r="K7" s="2"/>
      <c r="L7" s="2"/>
      <c r="M7" s="2"/>
    </row>
    <row r="8" spans="1:13" ht="18" customHeight="1">
      <c r="A8" s="148" t="s">
        <v>66</v>
      </c>
      <c r="B8" s="2"/>
      <c r="C8" s="2"/>
      <c r="D8" s="2"/>
      <c r="E8" s="2"/>
      <c r="F8" s="2"/>
      <c r="G8" s="2"/>
      <c r="H8" s="2"/>
      <c r="I8" s="2"/>
      <c r="J8" s="2"/>
      <c r="K8" s="2"/>
      <c r="L8" s="2"/>
      <c r="M8" s="2"/>
    </row>
    <row r="9" spans="1:13" ht="16.350000000000001" customHeight="1">
      <c r="A9" s="2"/>
      <c r="B9" s="2"/>
      <c r="C9" s="4"/>
      <c r="D9" s="4"/>
      <c r="E9" s="4"/>
      <c r="F9" s="4"/>
      <c r="G9" s="4"/>
      <c r="H9" s="4"/>
      <c r="I9" s="4"/>
      <c r="J9" s="4"/>
      <c r="K9" s="3" t="s">
        <v>67</v>
      </c>
      <c r="L9" s="3"/>
      <c r="M9" s="3"/>
    </row>
    <row r="10" spans="1:13" ht="18" customHeight="1">
      <c r="A10" s="2"/>
      <c r="B10" s="2"/>
      <c r="C10" s="5" t="s">
        <v>68</v>
      </c>
      <c r="D10" s="4"/>
      <c r="E10" s="5" t="s">
        <v>69</v>
      </c>
      <c r="F10" s="4"/>
      <c r="G10" s="5" t="s">
        <v>70</v>
      </c>
      <c r="H10" s="4"/>
      <c r="I10" s="5" t="s">
        <v>71</v>
      </c>
      <c r="J10" s="4"/>
      <c r="K10" s="14" t="s">
        <v>1290</v>
      </c>
      <c r="L10" s="6"/>
      <c r="M10" s="14" t="s">
        <v>1259</v>
      </c>
    </row>
    <row r="11" spans="1:13" ht="16.350000000000001" customHeight="1">
      <c r="A11" s="4" t="s">
        <v>72</v>
      </c>
      <c r="B11" s="2"/>
      <c r="C11" s="7"/>
      <c r="D11" s="2"/>
      <c r="E11" s="8"/>
      <c r="F11" s="2"/>
      <c r="G11" s="7"/>
      <c r="H11" s="2"/>
      <c r="I11" s="7"/>
      <c r="J11" s="2"/>
      <c r="K11" s="7"/>
      <c r="L11" s="2"/>
      <c r="M11" s="7"/>
    </row>
    <row r="12" spans="1:13" ht="16.350000000000001" customHeight="1">
      <c r="A12" s="11" t="s">
        <v>73</v>
      </c>
      <c r="B12" s="2" t="s">
        <v>74</v>
      </c>
      <c r="C12" s="490">
        <f>+'Exhibit A-1'!W14</f>
        <v>32356056</v>
      </c>
      <c r="D12" s="25"/>
      <c r="E12" s="490">
        <f>+'Exhibit A-2 Summary'!I16</f>
        <v>1349378</v>
      </c>
      <c r="F12" s="25"/>
      <c r="G12" s="490">
        <f>+'Exhibit A-3'!Q21</f>
        <v>33705434</v>
      </c>
      <c r="H12" s="25"/>
      <c r="I12" s="491">
        <v>0</v>
      </c>
      <c r="J12" s="25"/>
      <c r="K12" s="133">
        <f t="shared" ref="K12:K17" si="0">ROUND(SUM(C12:I12),1)</f>
        <v>67410868</v>
      </c>
      <c r="L12" s="25"/>
      <c r="M12" s="133">
        <f>'Exhibit A-1'!Y14+'Exhibit A-2 Summary'!K16+'Exhibit A-3'!S21</f>
        <v>61201732</v>
      </c>
    </row>
    <row r="13" spans="1:13" ht="16.350000000000001" customHeight="1">
      <c r="A13" s="11" t="s">
        <v>1231</v>
      </c>
      <c r="B13" s="2" t="s">
        <v>74</v>
      </c>
      <c r="C13" s="16">
        <f>+'Exhibit A-1'!W15</f>
        <v>10604338</v>
      </c>
      <c r="D13" s="2"/>
      <c r="E13" s="16">
        <f>+'Exhibit A-2 Summary'!I17</f>
        <v>2275141</v>
      </c>
      <c r="F13" s="2"/>
      <c r="G13" s="16">
        <f>+'Exhibit A-3'!Q22</f>
        <v>10079828</v>
      </c>
      <c r="H13" s="2"/>
      <c r="I13" s="16">
        <f>'Exhibit A-4  State - Federal'!G16</f>
        <v>624892</v>
      </c>
      <c r="J13" s="2"/>
      <c r="K13" s="19">
        <f t="shared" si="0"/>
        <v>23584199</v>
      </c>
      <c r="L13" s="2"/>
      <c r="M13" s="19">
        <f>'Exhibit A-1'!Y15+'Exhibit A-2 Summary'!K17+'Exhibit A-3'!S22+'Exhibit A-4  State - Federal'!I16</f>
        <v>22350009</v>
      </c>
    </row>
    <row r="14" spans="1:13" ht="16.350000000000001" customHeight="1">
      <c r="A14" s="11" t="s">
        <v>75</v>
      </c>
      <c r="B14" s="2" t="s">
        <v>74</v>
      </c>
      <c r="C14" s="16">
        <f>+'Exhibit A-1'!W16</f>
        <v>19952153</v>
      </c>
      <c r="D14" s="2"/>
      <c r="E14" s="16">
        <f>+'Exhibit A-2 Summary'!I18</f>
        <v>2667999</v>
      </c>
      <c r="F14" s="2"/>
      <c r="G14" s="16">
        <f>+'Exhibit A-3'!Q23</f>
        <v>10062858</v>
      </c>
      <c r="H14" s="2"/>
      <c r="I14" s="16">
        <f>'Exhibit A-4  State - Federal'!G17</f>
        <v>571818</v>
      </c>
      <c r="J14" s="2"/>
      <c r="K14" s="19">
        <f t="shared" si="0"/>
        <v>33254828</v>
      </c>
      <c r="L14" s="2"/>
      <c r="M14" s="19">
        <f>'Exhibit A-1'!Y16+'Exhibit A-2 Summary'!K18+'Exhibit A-4  State - Federal'!I17+'Exhibit A-3'!S23</f>
        <v>31372345</v>
      </c>
    </row>
    <row r="15" spans="1:13" ht="16.350000000000001" customHeight="1">
      <c r="A15" s="11" t="s">
        <v>76</v>
      </c>
      <c r="B15" s="2" t="s">
        <v>74</v>
      </c>
      <c r="C15" s="16">
        <f>+'Exhibit A-1'!W17</f>
        <v>1775920</v>
      </c>
      <c r="D15" s="2"/>
      <c r="E15" s="16">
        <f>+'Exhibit A-2 Summary'!I19</f>
        <v>0</v>
      </c>
      <c r="F15" s="2"/>
      <c r="G15" s="16">
        <f>+'Exhibit A-3'!Q24</f>
        <v>1196826</v>
      </c>
      <c r="H15" s="2"/>
      <c r="I15" s="16">
        <f>'Exhibit A-4  State - Federal'!G18</f>
        <v>257350</v>
      </c>
      <c r="J15" s="2"/>
      <c r="K15" s="19">
        <f t="shared" si="0"/>
        <v>3230096</v>
      </c>
      <c r="L15" s="2"/>
      <c r="M15" s="19">
        <f>'Exhibit A-1'!Y17+'Exhibit A-2 Summary'!K19+'Exhibit A-3'!S24+'Exhibit A-4  State - Federal'!I18</f>
        <v>2587591</v>
      </c>
    </row>
    <row r="16" spans="1:13" ht="16.350000000000001" customHeight="1">
      <c r="A16" s="11" t="s">
        <v>77</v>
      </c>
      <c r="B16" s="2" t="s">
        <v>74</v>
      </c>
      <c r="C16" s="16">
        <f>+'Exhibit A-1'!W18</f>
        <v>5146475</v>
      </c>
      <c r="D16" s="2"/>
      <c r="E16" s="16">
        <f>+'Exhibit A-2 Summary'!I20</f>
        <v>27321116</v>
      </c>
      <c r="F16" s="2"/>
      <c r="G16" s="16">
        <f>+'Exhibit A-3'!Q25</f>
        <v>580321</v>
      </c>
      <c r="H16" s="2"/>
      <c r="I16" s="16">
        <f>'Exhibit A-4  State - Federal'!G19</f>
        <v>7542172</v>
      </c>
      <c r="J16" s="2"/>
      <c r="K16" s="19">
        <f t="shared" si="0"/>
        <v>40590084</v>
      </c>
      <c r="L16" s="2"/>
      <c r="M16" s="19">
        <f>'Exhibit A-1'!Y18+'Exhibit A-2 Summary'!K20+'Exhibit A-3'!S25+'Exhibit A-4  State - Federal'!I19</f>
        <v>34761661</v>
      </c>
    </row>
    <row r="17" spans="1:14" ht="16.350000000000001" customHeight="1">
      <c r="A17" s="11" t="s">
        <v>78</v>
      </c>
      <c r="B17" s="2" t="s">
        <v>74</v>
      </c>
      <c r="C17" s="16">
        <f>+'Exhibit A-1'!W19</f>
        <v>777</v>
      </c>
      <c r="D17" s="2"/>
      <c r="E17" s="16">
        <f>+'Exhibit A-2 Summary'!I21</f>
        <v>95972823</v>
      </c>
      <c r="F17" s="2"/>
      <c r="G17" s="16">
        <f>+'Exhibit A-3'!Q26</f>
        <v>57661</v>
      </c>
      <c r="H17" s="2"/>
      <c r="I17" s="16">
        <f>'Exhibit A-4  State - Federal'!G20</f>
        <v>2867842</v>
      </c>
      <c r="J17" s="2"/>
      <c r="K17" s="19">
        <f t="shared" si="0"/>
        <v>98899103</v>
      </c>
      <c r="L17" s="2"/>
      <c r="M17" s="19">
        <f>'Exhibit A-1'!Y19+'Exhibit A-2 Summary'!K21+'Exhibit A-3'!S26+'Exhibit A-4  State - Federal'!I20</f>
        <v>96712449</v>
      </c>
      <c r="N17" s="2"/>
    </row>
    <row r="18" spans="1:14" ht="18" customHeight="1">
      <c r="A18" s="4" t="s">
        <v>79</v>
      </c>
      <c r="B18" s="4" t="s">
        <v>74</v>
      </c>
      <c r="C18" s="17">
        <f>ROUND(SUM(C12:C17),1)</f>
        <v>69835719</v>
      </c>
      <c r="D18" s="4"/>
      <c r="E18" s="17">
        <f>ROUND(SUM(E12:E17),1)</f>
        <v>129586457</v>
      </c>
      <c r="F18" s="4"/>
      <c r="G18" s="17">
        <f>ROUND(SUM(G12:G17),1)</f>
        <v>55682928</v>
      </c>
      <c r="H18" s="4"/>
      <c r="I18" s="17">
        <f>ROUND(SUM(I12:I17),1)</f>
        <v>11864074</v>
      </c>
      <c r="J18" s="4"/>
      <c r="K18" s="17">
        <f>ROUND(SUM(K12:K17),1)</f>
        <v>266969178</v>
      </c>
      <c r="L18" s="4"/>
      <c r="M18" s="17">
        <f>ROUND(SUM(M12:M17),1)</f>
        <v>248985787</v>
      </c>
      <c r="N18" s="2"/>
    </row>
    <row r="19" spans="1:14" ht="23.1" customHeight="1">
      <c r="A19" s="4" t="s">
        <v>80</v>
      </c>
      <c r="B19" s="2"/>
      <c r="C19" s="18"/>
      <c r="D19" s="2"/>
      <c r="E19" s="18"/>
      <c r="F19" s="2"/>
      <c r="G19" s="18"/>
      <c r="H19" s="2"/>
      <c r="I19" s="18"/>
      <c r="J19" s="2"/>
      <c r="K19" s="18"/>
      <c r="L19" s="2"/>
      <c r="M19" s="18"/>
      <c r="N19" s="2"/>
    </row>
    <row r="20" spans="1:14" ht="16.350000000000001" customHeight="1">
      <c r="A20" s="11" t="s">
        <v>81</v>
      </c>
      <c r="B20" s="2"/>
      <c r="C20" s="19"/>
      <c r="D20" s="2"/>
      <c r="E20" s="19"/>
      <c r="F20" s="2"/>
      <c r="G20" s="19"/>
      <c r="H20" s="2"/>
      <c r="I20" s="19"/>
      <c r="J20" s="2"/>
      <c r="K20" s="21" t="s">
        <v>74</v>
      </c>
      <c r="L20" s="2"/>
      <c r="M20" s="19" t="s">
        <v>74</v>
      </c>
      <c r="N20" s="2"/>
    </row>
    <row r="21" spans="1:14" ht="16.350000000000001" customHeight="1">
      <c r="A21" s="11" t="s">
        <v>82</v>
      </c>
      <c r="B21" s="2" t="s">
        <v>74</v>
      </c>
      <c r="C21" s="16">
        <f>+'Exhibit A-1'!W25</f>
        <v>38277442</v>
      </c>
      <c r="D21" s="2"/>
      <c r="E21" s="16">
        <f>+'Exhibit A-2 Summary'!I26</f>
        <v>10760304</v>
      </c>
      <c r="F21" s="2"/>
      <c r="G21" s="20">
        <v>0</v>
      </c>
      <c r="H21" s="2"/>
      <c r="I21" s="16">
        <f>'Exhibit A-4  State - Federal'!G25</f>
        <v>205866</v>
      </c>
      <c r="J21" s="2"/>
      <c r="K21" s="19">
        <f>ROUND(SUM(C21:I21),1)</f>
        <v>49243612</v>
      </c>
      <c r="L21" s="2"/>
      <c r="M21" s="20">
        <f>'Exhibit A-1'!Y25+'Exhibit A-2 Summary'!K26+'Exhibit A-4  State - Federal'!I25</f>
        <v>51910620</v>
      </c>
      <c r="N21" s="2"/>
    </row>
    <row r="22" spans="1:14" ht="16.350000000000001" customHeight="1">
      <c r="A22" s="11" t="s">
        <v>83</v>
      </c>
      <c r="B22" s="2" t="s">
        <v>74</v>
      </c>
      <c r="C22" s="16">
        <f>+'Exhibit A-1'!W26</f>
        <v>5510</v>
      </c>
      <c r="D22" s="2"/>
      <c r="E22" s="16">
        <f>+'Exhibit A-2 Summary'!I27</f>
        <v>10181</v>
      </c>
      <c r="F22" s="2"/>
      <c r="G22" s="20">
        <v>0</v>
      </c>
      <c r="H22" s="2"/>
      <c r="I22" s="16">
        <f>'Exhibit A-4  State - Federal'!G26</f>
        <v>587895</v>
      </c>
      <c r="J22" s="2"/>
      <c r="K22" s="19">
        <f t="shared" ref="K22:K29" si="1">ROUND(SUM(C22:I22),1)</f>
        <v>603586</v>
      </c>
      <c r="L22" s="2"/>
      <c r="M22" s="20">
        <f>'Exhibit A-1'!Y26+'Exhibit A-2 Summary'!K27+'Exhibit A-4  State - Federal'!I26</f>
        <v>867713</v>
      </c>
      <c r="N22" s="2"/>
    </row>
    <row r="23" spans="1:14" ht="16.350000000000001" customHeight="1">
      <c r="A23" s="11" t="s">
        <v>84</v>
      </c>
      <c r="B23" s="2" t="s">
        <v>74</v>
      </c>
      <c r="C23" s="16">
        <f>+'Exhibit A-1'!W27</f>
        <v>1268868</v>
      </c>
      <c r="D23" s="2"/>
      <c r="E23" s="16">
        <f>+'Exhibit A-2 Summary'!I28</f>
        <v>286530</v>
      </c>
      <c r="F23" s="2"/>
      <c r="G23" s="20">
        <v>0</v>
      </c>
      <c r="H23" s="2"/>
      <c r="I23" s="16">
        <f>'Exhibit A-4  State - Federal'!G27</f>
        <v>680661</v>
      </c>
      <c r="J23" s="2"/>
      <c r="K23" s="19">
        <f t="shared" si="1"/>
        <v>2236059</v>
      </c>
      <c r="L23" s="2"/>
      <c r="M23" s="20">
        <f>'Exhibit A-1'!Y27+'Exhibit A-2 Summary'!K28+'Exhibit A-4  State - Federal'!I27</f>
        <v>2168117</v>
      </c>
      <c r="N23" s="2"/>
    </row>
    <row r="24" spans="1:14" ht="16.350000000000001" customHeight="1">
      <c r="A24" s="11" t="s">
        <v>85</v>
      </c>
      <c r="B24" s="2"/>
      <c r="C24" s="16"/>
      <c r="D24" s="2"/>
      <c r="E24" s="21"/>
      <c r="F24" s="2"/>
      <c r="G24" s="20"/>
      <c r="H24" s="2"/>
      <c r="I24" s="16"/>
      <c r="J24" s="2"/>
      <c r="K24" s="19" t="s">
        <v>74</v>
      </c>
      <c r="L24" s="2"/>
      <c r="M24" s="20"/>
      <c r="N24" s="2"/>
    </row>
    <row r="25" spans="1:14" ht="16.350000000000001" customHeight="1">
      <c r="A25" s="15" t="s">
        <v>86</v>
      </c>
      <c r="B25" s="2" t="s">
        <v>74</v>
      </c>
      <c r="C25" s="16">
        <f>+'Exhibit A-1'!W29</f>
        <v>31727179</v>
      </c>
      <c r="D25" s="2"/>
      <c r="E25" s="19">
        <f>+'Exhibit A-2 Summary'!I30</f>
        <v>64851614</v>
      </c>
      <c r="F25" s="2"/>
      <c r="G25" s="20">
        <v>0</v>
      </c>
      <c r="H25" s="2"/>
      <c r="I25" s="16">
        <v>0</v>
      </c>
      <c r="J25" s="2"/>
      <c r="K25" s="19">
        <f t="shared" si="1"/>
        <v>96578793</v>
      </c>
      <c r="L25" s="2"/>
      <c r="M25" s="20">
        <f>'Exhibit A-1'!Y29+'Exhibit A-2 Summary'!K30</f>
        <v>86416359</v>
      </c>
      <c r="N25" s="2"/>
    </row>
    <row r="26" spans="1:14" ht="16.350000000000001" customHeight="1">
      <c r="A26" s="11" t="s">
        <v>1224</v>
      </c>
      <c r="B26" s="2" t="s">
        <v>74</v>
      </c>
      <c r="C26" s="16">
        <f>+'Exhibit A-1'!W30</f>
        <v>4124283</v>
      </c>
      <c r="D26" s="2"/>
      <c r="E26" s="19">
        <f>+'Exhibit A-2 Summary'!I31</f>
        <v>19465304</v>
      </c>
      <c r="F26" s="2"/>
      <c r="G26" s="20">
        <v>0</v>
      </c>
      <c r="H26" s="2"/>
      <c r="I26" s="16">
        <f>'Exhibit A-4  State - Federal'!G29</f>
        <v>756615</v>
      </c>
      <c r="J26" s="2"/>
      <c r="K26" s="19">
        <f t="shared" si="1"/>
        <v>24346202</v>
      </c>
      <c r="L26" s="2"/>
      <c r="M26" s="20">
        <f>'Exhibit A-1'!Y30+'Exhibit A-2 Summary'!K31+'Exhibit A-4  State - Federal'!I29</f>
        <v>21992295</v>
      </c>
      <c r="N26" s="2"/>
    </row>
    <row r="27" spans="1:14" ht="16.350000000000001" customHeight="1">
      <c r="A27" s="11" t="s">
        <v>1225</v>
      </c>
      <c r="B27" s="2" t="s">
        <v>74</v>
      </c>
      <c r="C27" s="16">
        <f>+'Exhibit A-1'!W31</f>
        <v>676301</v>
      </c>
      <c r="D27" s="2"/>
      <c r="E27" s="19">
        <f>+'Exhibit A-2 Summary'!I32</f>
        <v>3545806</v>
      </c>
      <c r="F27" s="2"/>
      <c r="G27" s="20">
        <v>0</v>
      </c>
      <c r="H27" s="2"/>
      <c r="I27" s="16">
        <f>'Exhibit A-4  State - Federal'!G30</f>
        <v>42705</v>
      </c>
      <c r="J27" s="2"/>
      <c r="K27" s="19">
        <f t="shared" si="1"/>
        <v>4264812</v>
      </c>
      <c r="L27" s="2"/>
      <c r="M27" s="20">
        <f>'Exhibit A-1'!Y31+'Exhibit A-2 Summary'!K32+'Exhibit A-4  State - Federal'!I30</f>
        <v>5141626</v>
      </c>
      <c r="N27" s="2"/>
    </row>
    <row r="28" spans="1:14" ht="16.350000000000001" customHeight="1">
      <c r="A28" s="11" t="s">
        <v>1226</v>
      </c>
      <c r="B28" s="2" t="s">
        <v>74</v>
      </c>
      <c r="C28" s="16">
        <f>+'Exhibit A-1'!W32</f>
        <v>6372997</v>
      </c>
      <c r="D28" s="2"/>
      <c r="E28" s="19">
        <f>+'Exhibit A-2 Summary'!I33</f>
        <v>6427211</v>
      </c>
      <c r="F28" s="2"/>
      <c r="G28" s="20">
        <v>0</v>
      </c>
      <c r="H28" s="2"/>
      <c r="I28" s="16">
        <f>'Exhibit A-4  State - Federal'!G31</f>
        <v>1942795</v>
      </c>
      <c r="J28" s="2"/>
      <c r="K28" s="19">
        <f t="shared" si="1"/>
        <v>14743003</v>
      </c>
      <c r="L28" s="2"/>
      <c r="M28" s="20">
        <f>'Exhibit A-1'!Y32+'Exhibit A-2 Summary'!K33+'Exhibit A-4  State - Federal'!I31</f>
        <v>12640216</v>
      </c>
      <c r="N28" s="2"/>
    </row>
    <row r="29" spans="1:14" ht="16.350000000000001" customHeight="1">
      <c r="A29" s="11" t="s">
        <v>1227</v>
      </c>
      <c r="B29" s="2" t="s">
        <v>74</v>
      </c>
      <c r="C29" s="16">
        <f>+'Exhibit A-1'!W33</f>
        <v>298112</v>
      </c>
      <c r="D29" s="2"/>
      <c r="E29" s="19">
        <f>+'Exhibit A-2 Summary'!I34</f>
        <v>256710</v>
      </c>
      <c r="F29" s="2"/>
      <c r="G29" s="20">
        <v>0</v>
      </c>
      <c r="H29" s="2"/>
      <c r="I29" s="16">
        <f>'Exhibit A-4  State - Federal'!G32</f>
        <v>1538498</v>
      </c>
      <c r="J29" s="2"/>
      <c r="K29" s="19">
        <f t="shared" si="1"/>
        <v>2093320</v>
      </c>
      <c r="L29" s="2"/>
      <c r="M29" s="20">
        <f>'Exhibit A-1'!Y33+'Exhibit A-2 Summary'!K34+'Exhibit A-4  State - Federal'!I32</f>
        <v>1850966</v>
      </c>
      <c r="N29" s="2"/>
    </row>
    <row r="30" spans="1:14" ht="16.149999999999999" customHeight="1">
      <c r="A30" s="11" t="s">
        <v>87</v>
      </c>
      <c r="B30" s="2" t="s">
        <v>74</v>
      </c>
      <c r="C30" s="16">
        <f>+'Exhibit A-1'!W34</f>
        <v>254593</v>
      </c>
      <c r="D30" s="2"/>
      <c r="E30" s="19">
        <f>+'Exhibit A-2 Summary'!I35</f>
        <v>5185862</v>
      </c>
      <c r="F30" s="2"/>
      <c r="G30" s="20">
        <v>0</v>
      </c>
      <c r="H30" s="2"/>
      <c r="I30" s="16">
        <f>'Exhibit A-4  State - Federal'!G33</f>
        <v>1734527</v>
      </c>
      <c r="J30" s="2"/>
      <c r="K30" s="19">
        <f>ROUND(SUM(C30:I30),1)</f>
        <v>7174982</v>
      </c>
      <c r="L30" s="2"/>
      <c r="M30" s="20">
        <f>'Exhibit A-1'!Y34+'Exhibit A-2 Summary'!K35+'Exhibit A-4  State - Federal'!I33</f>
        <v>7105413</v>
      </c>
      <c r="N30" s="2"/>
    </row>
    <row r="31" spans="1:14" ht="3" customHeight="1">
      <c r="A31" s="11"/>
      <c r="B31" s="2"/>
      <c r="C31" s="20"/>
      <c r="D31" s="2"/>
      <c r="E31" s="20"/>
      <c r="F31" s="2"/>
      <c r="G31" s="20"/>
      <c r="H31" s="2"/>
      <c r="I31" s="16"/>
      <c r="J31" s="2"/>
      <c r="K31" s="20"/>
      <c r="L31" s="2"/>
      <c r="M31" s="20"/>
      <c r="N31" s="2"/>
    </row>
    <row r="32" spans="1:14" ht="16.350000000000001" customHeight="1">
      <c r="A32" s="27" t="s">
        <v>88</v>
      </c>
      <c r="B32" s="2" t="s">
        <v>74</v>
      </c>
      <c r="C32" s="129">
        <f>SUM(C21:C31)</f>
        <v>83005285</v>
      </c>
      <c r="D32" s="4"/>
      <c r="E32" s="129">
        <f>SUM(E21:E31)</f>
        <v>110789522</v>
      </c>
      <c r="F32" s="4"/>
      <c r="G32" s="129">
        <f>SUM(G21:G31)</f>
        <v>0</v>
      </c>
      <c r="H32" s="4"/>
      <c r="I32" s="129">
        <f>SUM(I21:I31)</f>
        <v>7489562</v>
      </c>
      <c r="J32" s="4"/>
      <c r="K32" s="129">
        <f>SUM(K21:K31)</f>
        <v>201284369</v>
      </c>
      <c r="L32" s="4"/>
      <c r="M32" s="129">
        <f>ROUND(SUM(M21:M31),1)</f>
        <v>190093325</v>
      </c>
      <c r="N32" s="2" t="s">
        <v>74</v>
      </c>
    </row>
    <row r="33" spans="1:13" ht="16.350000000000001" customHeight="1">
      <c r="A33" s="11" t="s">
        <v>89</v>
      </c>
      <c r="B33" s="2"/>
      <c r="C33" s="19"/>
      <c r="D33" s="2"/>
      <c r="E33" s="19"/>
      <c r="F33" s="2"/>
      <c r="G33" s="19"/>
      <c r="H33" s="2"/>
      <c r="I33" s="19"/>
      <c r="J33" s="2"/>
      <c r="K33" s="19"/>
      <c r="L33" s="2"/>
      <c r="M33" s="19"/>
    </row>
    <row r="34" spans="1:13" ht="16.350000000000001" customHeight="1">
      <c r="A34" s="11" t="s">
        <v>90</v>
      </c>
      <c r="B34" s="2" t="s">
        <v>74</v>
      </c>
      <c r="C34" s="16">
        <f>+'Exhibit A-1'!W37</f>
        <v>11790632</v>
      </c>
      <c r="D34" s="2"/>
      <c r="E34" s="16">
        <f>+'Exhibit A-2 Summary'!I39</f>
        <v>7400509</v>
      </c>
      <c r="F34" s="2"/>
      <c r="G34" s="20">
        <f>+'Exhibit A-3'!Q31</f>
        <v>0</v>
      </c>
      <c r="H34" s="2"/>
      <c r="I34" s="20">
        <v>0</v>
      </c>
      <c r="J34" s="2"/>
      <c r="K34" s="19">
        <f>ROUND(SUM(C34:I34),1)</f>
        <v>19191141</v>
      </c>
      <c r="L34" s="2"/>
      <c r="M34" s="19">
        <f>'Exhibit A-1'!Y37+'Exhibit A-2 Summary'!K39</f>
        <v>17709212</v>
      </c>
    </row>
    <row r="35" spans="1:13" ht="16.350000000000001" customHeight="1">
      <c r="A35" s="11" t="s">
        <v>91</v>
      </c>
      <c r="B35" s="2" t="s">
        <v>74</v>
      </c>
      <c r="C35" s="16">
        <f>+'Exhibit A-1'!W38</f>
        <v>3713575</v>
      </c>
      <c r="D35" s="2"/>
      <c r="E35" s="16">
        <f>+'Exhibit A-2 Summary'!I40</f>
        <v>6309520</v>
      </c>
      <c r="F35" s="2"/>
      <c r="G35" s="16">
        <f>+'Exhibit A-3'!Q32</f>
        <v>36303</v>
      </c>
      <c r="H35" s="2"/>
      <c r="I35" s="20">
        <v>0</v>
      </c>
      <c r="J35" s="2"/>
      <c r="K35" s="19">
        <f>ROUND(SUM(C35:I35),1)</f>
        <v>10059398</v>
      </c>
      <c r="L35" s="2"/>
      <c r="M35" s="19">
        <f>'Exhibit A-1'!Y38+'Exhibit A-2 Summary'!K40+'Exhibit A-3'!S32</f>
        <v>9472998</v>
      </c>
    </row>
    <row r="36" spans="1:13" ht="16.350000000000001" customHeight="1">
      <c r="A36" s="11" t="s">
        <v>92</v>
      </c>
      <c r="B36" s="2" t="s">
        <v>74</v>
      </c>
      <c r="C36" s="16">
        <f>+'Exhibit A-1'!W39</f>
        <v>10343195</v>
      </c>
      <c r="D36" s="2"/>
      <c r="E36" s="16">
        <f>+'Exhibit A-2 Summary'!I41</f>
        <v>1918829</v>
      </c>
      <c r="F36" s="2"/>
      <c r="G36" s="20">
        <v>0</v>
      </c>
      <c r="H36" s="2"/>
      <c r="I36" s="20">
        <v>0</v>
      </c>
      <c r="J36" s="2"/>
      <c r="K36" s="19">
        <f>ROUND(SUM(C36:I36),1)</f>
        <v>12262024</v>
      </c>
      <c r="L36" s="2"/>
      <c r="M36" s="19">
        <f>'Exhibit A-1'!Y39+'Exhibit A-2 Summary'!K41</f>
        <v>10861127</v>
      </c>
    </row>
    <row r="37" spans="1:13" ht="16.350000000000001" customHeight="1">
      <c r="A37" s="11" t="s">
        <v>1256</v>
      </c>
      <c r="B37" s="2" t="s">
        <v>74</v>
      </c>
      <c r="C37" s="16">
        <v>0</v>
      </c>
      <c r="D37" s="2"/>
      <c r="E37" s="16">
        <v>0</v>
      </c>
      <c r="F37" s="2"/>
      <c r="G37" s="20">
        <f>'Exhibit A-3'!Q34</f>
        <v>5749607</v>
      </c>
      <c r="H37" s="2"/>
      <c r="I37" s="20">
        <v>0</v>
      </c>
      <c r="J37" s="2"/>
      <c r="K37" s="19">
        <f>ROUND(SUM(C37:I37),1)</f>
        <v>5749607</v>
      </c>
      <c r="L37" s="2"/>
      <c r="M37" s="19">
        <f>'Exhibit A-3'!S34</f>
        <v>3775696</v>
      </c>
    </row>
    <row r="38" spans="1:13" ht="16.350000000000001" customHeight="1">
      <c r="A38" s="11" t="s">
        <v>93</v>
      </c>
      <c r="B38" s="2" t="s">
        <v>74</v>
      </c>
      <c r="C38" s="16">
        <f>+'Exhibit A-1'!W41</f>
        <v>0</v>
      </c>
      <c r="D38" s="2"/>
      <c r="E38" s="16">
        <v>0</v>
      </c>
      <c r="F38" s="2"/>
      <c r="G38" s="20">
        <v>0</v>
      </c>
      <c r="H38" s="2"/>
      <c r="I38" s="16">
        <f>'Exhibit A-4  State - Federal'!G35</f>
        <v>10404340</v>
      </c>
      <c r="J38" s="2"/>
      <c r="K38" s="19">
        <f>ROUND(SUM(C38:I38),1)</f>
        <v>10404340</v>
      </c>
      <c r="L38" s="2"/>
      <c r="M38" s="19">
        <f>+'Exhibit A-4  State - Federal'!I35</f>
        <v>9558951</v>
      </c>
    </row>
    <row r="39" spans="1:13" ht="18" customHeight="1">
      <c r="A39" s="4" t="s">
        <v>94</v>
      </c>
      <c r="B39" s="4" t="s">
        <v>74</v>
      </c>
      <c r="C39" s="17">
        <f>ROUND(SUM(C32:C38),1)</f>
        <v>108852687</v>
      </c>
      <c r="D39" s="4"/>
      <c r="E39" s="17">
        <f>ROUND(SUM(E32:E38),1)</f>
        <v>126418380</v>
      </c>
      <c r="F39" s="4"/>
      <c r="G39" s="17">
        <f>ROUND(SUM(G32:G38),1)</f>
        <v>5785910</v>
      </c>
      <c r="H39" s="4"/>
      <c r="I39" s="17">
        <f>ROUND(SUM(I32:I38),1)</f>
        <v>17893902</v>
      </c>
      <c r="J39" s="4"/>
      <c r="K39" s="17">
        <f>ROUND(SUM(K32:K38),1)</f>
        <v>258950879</v>
      </c>
      <c r="L39" s="4"/>
      <c r="M39" s="17">
        <f>ROUND(SUM(M32:M38),1)</f>
        <v>241471309</v>
      </c>
    </row>
    <row r="40" spans="1:13" ht="23.1" customHeight="1">
      <c r="A40" s="4" t="s">
        <v>95</v>
      </c>
      <c r="B40" s="4" t="s">
        <v>74</v>
      </c>
      <c r="C40" s="17">
        <f>ROUND(SUM(C18-C39),1)</f>
        <v>-39016968</v>
      </c>
      <c r="D40" s="4"/>
      <c r="E40" s="17">
        <f>ROUND(SUM(E18-E39),1)</f>
        <v>3168077</v>
      </c>
      <c r="F40" s="4"/>
      <c r="G40" s="17">
        <f>ROUND(SUM(G18-G39),1)</f>
        <v>49897018</v>
      </c>
      <c r="H40" s="4"/>
      <c r="I40" s="17">
        <f>ROUND(SUM(I18-I39),1)</f>
        <v>-6029828</v>
      </c>
      <c r="J40" s="4"/>
      <c r="K40" s="17">
        <f>ROUND(SUM(K18-K39),1)</f>
        <v>8018299</v>
      </c>
      <c r="L40" s="4"/>
      <c r="M40" s="17">
        <f>ROUND(SUM(M18-M39),1)</f>
        <v>7514478</v>
      </c>
    </row>
    <row r="41" spans="1:13" ht="23.1" customHeight="1">
      <c r="A41" s="4" t="s">
        <v>96</v>
      </c>
      <c r="B41" s="2" t="s">
        <v>74</v>
      </c>
      <c r="C41" s="18"/>
      <c r="D41" s="2"/>
      <c r="E41" s="18"/>
      <c r="F41" s="2"/>
      <c r="G41" s="18"/>
      <c r="H41" s="2"/>
      <c r="I41" s="18"/>
      <c r="J41" s="2"/>
      <c r="K41" s="18"/>
      <c r="L41" s="2"/>
      <c r="M41" s="18"/>
    </row>
    <row r="42" spans="1:13" ht="16.350000000000001" customHeight="1">
      <c r="A42" s="11" t="s">
        <v>97</v>
      </c>
      <c r="B42" s="2" t="s">
        <v>74</v>
      </c>
      <c r="C42" s="21">
        <f>+'Exhibit A-1'!W45</f>
        <v>0</v>
      </c>
      <c r="D42" s="2"/>
      <c r="E42" s="21">
        <v>0</v>
      </c>
      <c r="F42" s="2"/>
      <c r="G42" s="20">
        <v>0</v>
      </c>
      <c r="H42" s="2"/>
      <c r="I42" s="16">
        <f>'Exhibit A-4  State - Federal'!G43</f>
        <v>0</v>
      </c>
      <c r="J42" s="2"/>
      <c r="K42" s="19">
        <f>ROUND(SUM(C42:I42),1)</f>
        <v>0</v>
      </c>
      <c r="L42" s="2"/>
      <c r="M42" s="19">
        <f>'Exhibit A-4  State - Federal'!I43</f>
        <v>386402</v>
      </c>
    </row>
    <row r="43" spans="1:13" ht="16.350000000000001" customHeight="1">
      <c r="A43" s="11" t="s">
        <v>98</v>
      </c>
      <c r="B43" s="2" t="s">
        <v>74</v>
      </c>
      <c r="C43" s="16">
        <f>+'Exhibit A-1'!W46</f>
        <v>53928699</v>
      </c>
      <c r="D43" s="2"/>
      <c r="E43" s="16">
        <f>+'Exhibit A-2 Summary'!I48</f>
        <v>3779652</v>
      </c>
      <c r="F43" s="2"/>
      <c r="G43" s="16">
        <f>+'Exhibit A-3'!Q42</f>
        <v>2382930</v>
      </c>
      <c r="H43" s="2"/>
      <c r="I43" s="16">
        <f>'Exhibit A-4  State - Federal'!G44</f>
        <v>5613602</v>
      </c>
      <c r="J43" s="2"/>
      <c r="K43" s="19">
        <f>ROUND(SUM(C43:I43),1)</f>
        <v>65704883</v>
      </c>
      <c r="L43" s="2"/>
      <c r="M43" s="19">
        <f>'Exhibit A-1'!Y46+'Exhibit A-2 Summary'!K48+'Exhibit A-3'!S42+'Exhibit A-4  State - Federal'!I44</f>
        <v>64695755</v>
      </c>
    </row>
    <row r="44" spans="1:13" ht="16.350000000000001" customHeight="1">
      <c r="A44" s="11" t="s">
        <v>99</v>
      </c>
      <c r="B44" s="2" t="s">
        <v>74</v>
      </c>
      <c r="C44" s="16">
        <f>+'Exhibit A-1'!W47</f>
        <v>-15649966</v>
      </c>
      <c r="D44" s="2"/>
      <c r="E44" s="16">
        <f>+'Exhibit A-2 Summary'!I49</f>
        <v>-3858362</v>
      </c>
      <c r="F44" s="2"/>
      <c r="G44" s="16">
        <f>+'Exhibit A-3'!Q43</f>
        <v>-52292601</v>
      </c>
      <c r="H44" s="2"/>
      <c r="I44" s="16">
        <f>'Exhibit A-4  State - Federal'!G45</f>
        <v>-610907</v>
      </c>
      <c r="J44" s="2"/>
      <c r="K44" s="19">
        <f>ROUND(SUM(C44:I44),1)</f>
        <v>-72411836</v>
      </c>
      <c r="L44" s="2"/>
      <c r="M44" s="19">
        <f>'Exhibit A-1'!Y47+'Exhibit A-2 Summary'!K49+'Exhibit A-3'!S43+'Exhibit A-4  State - Federal'!I45</f>
        <v>-64812402</v>
      </c>
    </row>
    <row r="45" spans="1:13" ht="20.100000000000001" customHeight="1">
      <c r="A45" s="4" t="s">
        <v>100</v>
      </c>
      <c r="B45" s="2" t="s">
        <v>74</v>
      </c>
      <c r="C45" s="17">
        <f>ROUND(SUM(C42:C44),1)</f>
        <v>38278733</v>
      </c>
      <c r="D45" s="4" t="s">
        <v>74</v>
      </c>
      <c r="E45" s="17">
        <f>SUM(E42:E44)</f>
        <v>-78710</v>
      </c>
      <c r="F45" s="4" t="s">
        <v>74</v>
      </c>
      <c r="G45" s="17">
        <f>ROUND(SUM(G42:G44),1)</f>
        <v>-49909671</v>
      </c>
      <c r="H45" s="4" t="s">
        <v>74</v>
      </c>
      <c r="I45" s="17">
        <f>ROUND(SUM(I42:I44),1)</f>
        <v>5002695</v>
      </c>
      <c r="J45" s="4" t="s">
        <v>74</v>
      </c>
      <c r="K45" s="17">
        <f>ROUND(SUM(K42:K44),1)</f>
        <v>-6706953</v>
      </c>
      <c r="L45" s="4" t="s">
        <v>74</v>
      </c>
      <c r="M45" s="17">
        <f>ROUND(SUM(M42:M44),1)</f>
        <v>269755</v>
      </c>
    </row>
    <row r="46" spans="1:13" ht="23.1" customHeight="1">
      <c r="A46" s="4" t="s">
        <v>101</v>
      </c>
      <c r="B46" s="2" t="s">
        <v>74</v>
      </c>
      <c r="C46" s="17"/>
      <c r="D46" s="4"/>
      <c r="E46" s="17"/>
      <c r="F46" s="4"/>
      <c r="G46" s="17"/>
      <c r="H46" s="4"/>
      <c r="I46" s="17"/>
      <c r="J46" s="4"/>
      <c r="K46" s="17"/>
      <c r="L46" s="4"/>
      <c r="M46" s="17"/>
    </row>
    <row r="47" spans="1:13" ht="16.350000000000001" customHeight="1">
      <c r="A47" s="4" t="s">
        <v>102</v>
      </c>
      <c r="B47" s="2" t="s">
        <v>74</v>
      </c>
      <c r="C47" s="22">
        <f>ROUND(SUM(C45+C40),1)</f>
        <v>-738235</v>
      </c>
      <c r="D47" s="4"/>
      <c r="E47" s="22">
        <f>ROUND(SUM(E45+E40),1)</f>
        <v>3089367</v>
      </c>
      <c r="F47" s="4"/>
      <c r="G47" s="22">
        <f>ROUND(SUM(G45+G40),1)</f>
        <v>-12653</v>
      </c>
      <c r="H47" s="4"/>
      <c r="I47" s="22">
        <f>ROUND(SUM(I45+I40),1)</f>
        <v>-1027133</v>
      </c>
      <c r="J47" s="4"/>
      <c r="K47" s="22">
        <f>ROUND(SUM(K45+K40),1)</f>
        <v>1311346</v>
      </c>
      <c r="L47" s="4"/>
      <c r="M47" s="22">
        <f>ROUND(SUM(M45+M40),1)</f>
        <v>7784233</v>
      </c>
    </row>
    <row r="48" spans="1:13" ht="24" customHeight="1">
      <c r="A48" s="4" t="s">
        <v>103</v>
      </c>
      <c r="B48" s="2" t="s">
        <v>74</v>
      </c>
      <c r="C48" s="41">
        <f>'Exhibit A-1'!W54</f>
        <v>56915838</v>
      </c>
      <c r="D48" s="4"/>
      <c r="E48" s="41">
        <f>+'Exhibit A-2 Summary'!I56</f>
        <v>18119181</v>
      </c>
      <c r="F48" s="4"/>
      <c r="G48" s="41">
        <f>'Exhibit A-3'!Q51</f>
        <v>117355</v>
      </c>
      <c r="H48" s="4"/>
      <c r="I48" s="41">
        <f>'Exhibit A-4  State - Federal'!G52</f>
        <v>-1455930</v>
      </c>
      <c r="J48" s="4"/>
      <c r="K48" s="22">
        <f>ROUND(SUM(+I48+G48+E48+C48),1)</f>
        <v>73696444</v>
      </c>
      <c r="L48" s="10"/>
      <c r="M48" s="22">
        <f>'Exhibit A-1'!Y54+'Exhibit A-2 Summary'!K56+'Exhibit A-3'!S51+'Exhibit A-4  State - Federal'!I52</f>
        <v>65912211</v>
      </c>
    </row>
    <row r="49" spans="1:13" ht="20.100000000000001" customHeight="1" thickBot="1">
      <c r="A49" s="4" t="s">
        <v>104</v>
      </c>
      <c r="B49" s="25" t="s">
        <v>74</v>
      </c>
      <c r="C49" s="131">
        <f>ROUND(SUM(C47:C48),1)</f>
        <v>56177603</v>
      </c>
      <c r="D49" s="25"/>
      <c r="E49" s="131">
        <f>ROUND(SUM(E47:E48),1)</f>
        <v>21208548</v>
      </c>
      <c r="F49" s="25"/>
      <c r="G49" s="131">
        <f>ROUND(SUM(G47:G48),1)</f>
        <v>104702</v>
      </c>
      <c r="H49" s="25"/>
      <c r="I49" s="131">
        <f>ROUND(SUM(I47:I48),1)</f>
        <v>-2483063</v>
      </c>
      <c r="J49" s="25"/>
      <c r="K49" s="131">
        <f>ROUND(SUM(K47:K48),1)</f>
        <v>75007790</v>
      </c>
      <c r="L49" s="25"/>
      <c r="M49" s="132">
        <f>ROUND(SUM(M47:M48),1)</f>
        <v>73696444</v>
      </c>
    </row>
    <row r="50" spans="1:13" ht="17.100000000000001" customHeight="1" thickTop="1">
      <c r="B50" s="2"/>
      <c r="C50" s="9"/>
      <c r="D50" s="2"/>
      <c r="E50" s="9"/>
      <c r="F50" s="2"/>
      <c r="G50" s="9"/>
      <c r="H50" s="2"/>
      <c r="I50" s="9"/>
      <c r="J50" s="2"/>
      <c r="K50" s="9"/>
      <c r="L50" s="2"/>
      <c r="M50" s="2"/>
    </row>
    <row r="51" spans="1:13" ht="16.350000000000001" customHeight="1">
      <c r="A51" s="316" t="s">
        <v>105</v>
      </c>
      <c r="B51" s="2"/>
      <c r="C51" s="2"/>
      <c r="D51" s="2"/>
      <c r="E51" s="2"/>
      <c r="F51" s="2"/>
      <c r="G51" s="2" t="s">
        <v>74</v>
      </c>
      <c r="H51" s="2"/>
      <c r="I51" s="2"/>
      <c r="J51" s="2"/>
      <c r="K51" s="2" t="s">
        <v>74</v>
      </c>
      <c r="L51" s="2"/>
    </row>
    <row r="55" spans="1:13">
      <c r="C55" s="759"/>
      <c r="E55" s="759"/>
      <c r="G55" s="759"/>
      <c r="I55" s="759"/>
    </row>
    <row r="56" spans="1:13">
      <c r="C56" s="759"/>
      <c r="E56" s="759"/>
      <c r="G56" s="759"/>
      <c r="I56" s="759"/>
    </row>
    <row r="57" spans="1:13">
      <c r="C57" s="759"/>
      <c r="E57" s="759"/>
      <c r="G57" s="759"/>
      <c r="I57" s="759"/>
    </row>
    <row r="58" spans="1:13">
      <c r="C58" s="759"/>
      <c r="E58" s="759"/>
      <c r="G58" s="759"/>
      <c r="I58" s="759"/>
    </row>
    <row r="59" spans="1:13">
      <c r="C59" s="759"/>
      <c r="E59" s="759"/>
      <c r="G59" s="759"/>
      <c r="I59" s="759"/>
    </row>
    <row r="60" spans="1:13">
      <c r="C60" s="759"/>
      <c r="E60" s="759"/>
      <c r="G60" s="759"/>
      <c r="I60" s="759"/>
    </row>
  </sheetData>
  <phoneticPr fontId="0" type="noConversion"/>
  <hyperlinks>
    <hyperlink ref="A51" location="'Footnotes 1 - 10'!A1" display="See Accompanying Notes" xr:uid="{00000000-0004-0000-0100-000000000000}"/>
  </hyperlinks>
  <printOptions horizontalCentered="1"/>
  <pageMargins left="0.25" right="0.25" top="0.75" bottom="0.25" header="0" footer="0.25"/>
  <pageSetup scale="64" firstPageNumber="8" orientation="landscape" useFirstPageNumber="1" r:id="rId1"/>
  <headerFooter scaleWithDoc="0">
    <oddFooter>&amp;R&amp;8&amp;P</oddFooter>
  </headerFooter>
  <customProperties>
    <customPr name="SheetOptions" r:id="rId2"/>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AE43"/>
  <sheetViews>
    <sheetView showGridLines="0" zoomScale="80" zoomScaleNormal="80" workbookViewId="0"/>
  </sheetViews>
  <sheetFormatPr defaultColWidth="9.77734375" defaultRowHeight="12.75"/>
  <cols>
    <col min="1" max="1" width="2.44140625" style="275" customWidth="1"/>
    <col min="2" max="2" width="1.5546875" style="275" customWidth="1"/>
    <col min="3" max="3" width="22.77734375" style="275" customWidth="1"/>
    <col min="4" max="4" width="1.77734375" style="275" customWidth="1"/>
    <col min="5" max="5" width="2.109375" style="275" customWidth="1"/>
    <col min="6" max="6" width="9.109375" style="275" customWidth="1"/>
    <col min="7" max="7" width="1.77734375" style="275" customWidth="1"/>
    <col min="8" max="8" width="8.77734375" style="275" customWidth="1"/>
    <col min="9" max="9" width="2" style="275" customWidth="1"/>
    <col min="10" max="10" width="9.77734375" style="275" customWidth="1"/>
    <col min="11" max="11" width="1.77734375" style="275" customWidth="1"/>
    <col min="12" max="12" width="10.109375" style="275" customWidth="1"/>
    <col min="13" max="13" width="1.77734375" style="275" customWidth="1"/>
    <col min="14" max="14" width="10.109375" style="275" customWidth="1"/>
    <col min="15" max="15" width="1.77734375" style="275" customWidth="1"/>
    <col min="16" max="16" width="10.109375" style="275" customWidth="1"/>
    <col min="17" max="17" width="1.77734375" style="275" customWidth="1"/>
    <col min="18" max="18" width="11.5546875" style="275" bestFit="1" customWidth="1"/>
    <col min="19" max="19" width="1.77734375" style="275" customWidth="1"/>
    <col min="20" max="20" width="10.109375" style="275" customWidth="1"/>
    <col min="21" max="21" width="1.77734375" style="275" customWidth="1"/>
    <col min="22" max="22" width="12" style="275" bestFit="1" customWidth="1"/>
    <col min="23" max="23" width="1.77734375" style="275" customWidth="1"/>
    <col min="24" max="24" width="10" style="275" customWidth="1"/>
    <col min="25" max="25" width="1.77734375" style="275" customWidth="1"/>
    <col min="26" max="26" width="9.77734375" style="275" customWidth="1"/>
    <col min="27" max="27" width="1.77734375" style="275" customWidth="1"/>
    <col min="28" max="28" width="10.77734375" style="275" customWidth="1"/>
    <col min="29" max="29" width="1.77734375" style="275" customWidth="1"/>
    <col min="30" max="30" width="10.77734375" style="275" customWidth="1"/>
    <col min="31" max="31" width="1.21875" style="275" customWidth="1"/>
    <col min="32" max="16384" width="9.77734375" style="275"/>
  </cols>
  <sheetData>
    <row r="1" spans="1:31" ht="15">
      <c r="A1" s="206" t="s">
        <v>60</v>
      </c>
    </row>
    <row r="3" spans="1:31" ht="20.25">
      <c r="A3" s="328" t="s">
        <v>1293</v>
      </c>
      <c r="B3" s="274"/>
      <c r="N3" s="276"/>
      <c r="Q3" s="277"/>
      <c r="R3" s="278"/>
      <c r="S3" s="279"/>
      <c r="T3" s="279"/>
      <c r="U3" s="279"/>
      <c r="V3" s="279"/>
      <c r="W3" s="279"/>
      <c r="X3" s="279"/>
      <c r="Y3" s="279"/>
      <c r="Z3" s="276"/>
      <c r="AA3" s="276"/>
      <c r="AE3" s="280"/>
    </row>
    <row r="4" spans="1:31" ht="16.5" customHeight="1">
      <c r="A4" s="281"/>
      <c r="B4" s="282"/>
      <c r="N4" s="276"/>
      <c r="Q4" s="277"/>
      <c r="R4" s="278"/>
      <c r="S4" s="279"/>
      <c r="T4" s="279"/>
      <c r="U4" s="279"/>
      <c r="V4" s="279"/>
      <c r="W4" s="279"/>
      <c r="X4" s="279"/>
      <c r="Y4" s="279"/>
      <c r="Z4" s="276"/>
      <c r="AA4" s="276"/>
      <c r="AE4" s="280"/>
    </row>
    <row r="5" spans="1:31" ht="13.35" customHeight="1">
      <c r="N5" s="276"/>
      <c r="O5" s="276"/>
      <c r="P5" s="276"/>
      <c r="Q5" s="276"/>
      <c r="R5" s="276"/>
      <c r="S5" s="276"/>
      <c r="T5" s="276"/>
      <c r="U5" s="276"/>
      <c r="V5" s="276"/>
      <c r="W5" s="276"/>
      <c r="X5" s="276"/>
      <c r="Y5" s="276"/>
      <c r="Z5" s="276"/>
      <c r="AA5" s="276"/>
      <c r="AB5" s="283"/>
      <c r="AC5" s="283"/>
      <c r="AE5" s="280"/>
    </row>
    <row r="6" spans="1:31" ht="16.350000000000001" customHeight="1">
      <c r="B6" s="284" t="s">
        <v>1326</v>
      </c>
      <c r="C6" s="282"/>
      <c r="D6" s="279"/>
      <c r="E6" s="279"/>
      <c r="F6" s="279"/>
      <c r="G6" s="279"/>
      <c r="H6" s="279"/>
      <c r="I6" s="279"/>
      <c r="J6" s="279"/>
      <c r="K6" s="279"/>
      <c r="L6" s="276"/>
      <c r="M6" s="276"/>
      <c r="N6" s="276"/>
      <c r="O6" s="276"/>
      <c r="P6" s="276"/>
      <c r="Q6" s="276"/>
      <c r="R6" s="276"/>
      <c r="S6" s="276"/>
      <c r="T6" s="276"/>
      <c r="U6" s="276"/>
      <c r="V6" s="276"/>
      <c r="W6" s="276"/>
      <c r="X6" s="276"/>
      <c r="Y6" s="276"/>
      <c r="Z6" s="276"/>
      <c r="AA6" s="276"/>
      <c r="AB6" s="283"/>
      <c r="AC6" s="283"/>
      <c r="AE6" s="280"/>
    </row>
    <row r="7" spans="1:31" ht="10.35" customHeight="1">
      <c r="A7" s="276"/>
      <c r="B7" s="276"/>
      <c r="C7" s="276"/>
      <c r="D7" s="276"/>
      <c r="E7" s="276"/>
      <c r="F7" s="276"/>
      <c r="G7" s="276"/>
      <c r="H7" s="276"/>
      <c r="I7" s="276"/>
      <c r="J7" s="276"/>
      <c r="K7" s="276"/>
      <c r="L7" s="276"/>
      <c r="M7" s="276"/>
      <c r="N7" s="276"/>
      <c r="O7" s="276"/>
      <c r="P7" s="276"/>
      <c r="Q7" s="276"/>
      <c r="R7" s="276"/>
      <c r="S7" s="276"/>
      <c r="T7" s="276"/>
      <c r="U7" s="276"/>
      <c r="V7" s="276"/>
      <c r="W7" s="276"/>
      <c r="X7" s="276"/>
      <c r="Y7" s="276"/>
      <c r="Z7" s="276"/>
      <c r="AA7" s="276"/>
      <c r="AB7" s="283"/>
      <c r="AC7" s="283"/>
      <c r="AE7" s="280"/>
    </row>
    <row r="8" spans="1:31" ht="16.350000000000001" customHeight="1">
      <c r="A8" s="282"/>
      <c r="B8" s="282"/>
      <c r="C8" s="860" t="s">
        <v>1319</v>
      </c>
      <c r="D8" s="860"/>
      <c r="E8" s="860"/>
      <c r="F8" s="860"/>
      <c r="G8" s="860"/>
      <c r="H8" s="860"/>
      <c r="I8" s="860"/>
      <c r="J8" s="860"/>
      <c r="K8" s="860"/>
      <c r="L8" s="860"/>
      <c r="M8" s="860"/>
      <c r="N8" s="860"/>
      <c r="O8" s="860"/>
      <c r="P8" s="860"/>
      <c r="Q8" s="860"/>
      <c r="R8" s="860"/>
      <c r="S8" s="860"/>
      <c r="T8" s="860"/>
      <c r="U8" s="860"/>
      <c r="V8" s="860"/>
      <c r="W8" s="860"/>
      <c r="X8" s="860"/>
      <c r="Y8" s="860"/>
      <c r="Z8" s="860"/>
      <c r="AA8" s="860"/>
      <c r="AB8" s="860"/>
      <c r="AC8" s="860"/>
      <c r="AD8" s="860"/>
      <c r="AE8" s="280"/>
    </row>
    <row r="9" spans="1:31" ht="16.350000000000001" customHeight="1">
      <c r="A9" s="282"/>
      <c r="B9" s="282"/>
      <c r="C9" s="860"/>
      <c r="D9" s="860"/>
      <c r="E9" s="860"/>
      <c r="F9" s="860"/>
      <c r="G9" s="860"/>
      <c r="H9" s="860"/>
      <c r="I9" s="860"/>
      <c r="J9" s="860"/>
      <c r="K9" s="860"/>
      <c r="L9" s="860"/>
      <c r="M9" s="860"/>
      <c r="N9" s="860"/>
      <c r="O9" s="860"/>
      <c r="P9" s="860"/>
      <c r="Q9" s="860"/>
      <c r="R9" s="860"/>
      <c r="S9" s="860"/>
      <c r="T9" s="860"/>
      <c r="U9" s="860"/>
      <c r="V9" s="860"/>
      <c r="W9" s="860"/>
      <c r="X9" s="860"/>
      <c r="Y9" s="860"/>
      <c r="Z9" s="860"/>
      <c r="AA9" s="860"/>
      <c r="AB9" s="860"/>
      <c r="AC9" s="860"/>
      <c r="AD9" s="860"/>
      <c r="AE9" s="280"/>
    </row>
    <row r="10" spans="1:31" ht="27.75" customHeight="1">
      <c r="A10" s="282"/>
      <c r="B10" s="282"/>
      <c r="C10" s="860"/>
      <c r="D10" s="860"/>
      <c r="E10" s="860"/>
      <c r="F10" s="860"/>
      <c r="G10" s="860"/>
      <c r="H10" s="860"/>
      <c r="I10" s="860"/>
      <c r="J10" s="860"/>
      <c r="K10" s="860"/>
      <c r="L10" s="860"/>
      <c r="M10" s="860"/>
      <c r="N10" s="860"/>
      <c r="O10" s="860"/>
      <c r="P10" s="860"/>
      <c r="Q10" s="860"/>
      <c r="R10" s="860"/>
      <c r="S10" s="860"/>
      <c r="T10" s="860"/>
      <c r="U10" s="860"/>
      <c r="V10" s="860"/>
      <c r="W10" s="860"/>
      <c r="X10" s="860"/>
      <c r="Y10" s="860"/>
      <c r="Z10" s="860"/>
      <c r="AA10" s="860"/>
      <c r="AB10" s="860"/>
      <c r="AC10" s="860"/>
      <c r="AD10" s="860"/>
      <c r="AE10" s="280"/>
    </row>
    <row r="11" spans="1:31" ht="7.35" customHeight="1">
      <c r="A11" s="282"/>
      <c r="B11" s="282"/>
      <c r="C11" s="282"/>
      <c r="D11" s="282"/>
      <c r="E11" s="282"/>
      <c r="F11" s="282"/>
      <c r="G11" s="282"/>
      <c r="H11" s="282"/>
      <c r="I11" s="282"/>
      <c r="J11" s="282"/>
      <c r="AE11" s="280"/>
    </row>
    <row r="12" spans="1:31" ht="7.35" customHeight="1">
      <c r="A12" s="282"/>
      <c r="B12" s="282"/>
      <c r="C12" s="282"/>
      <c r="D12" s="282"/>
      <c r="E12" s="282"/>
      <c r="F12" s="282"/>
      <c r="G12" s="282"/>
      <c r="H12" s="282"/>
      <c r="I12" s="282"/>
      <c r="J12" s="282"/>
      <c r="AE12" s="280"/>
    </row>
    <row r="13" spans="1:31" ht="16.350000000000001" customHeight="1">
      <c r="A13" s="282"/>
      <c r="B13" s="282"/>
      <c r="C13" s="285" t="s">
        <v>1300</v>
      </c>
      <c r="D13" s="282"/>
      <c r="E13" s="282"/>
      <c r="F13" s="282"/>
      <c r="G13" s="282"/>
      <c r="H13" s="282"/>
      <c r="I13" s="282"/>
      <c r="J13" s="282"/>
      <c r="AE13" s="280"/>
    </row>
    <row r="14" spans="1:31" ht="16.350000000000001" customHeight="1">
      <c r="V14" s="304"/>
      <c r="AE14" s="280"/>
    </row>
    <row r="15" spans="1:31" ht="18" customHeight="1">
      <c r="A15" s="282"/>
      <c r="B15" s="282"/>
      <c r="C15" s="286" t="s">
        <v>1301</v>
      </c>
      <c r="D15" s="287"/>
      <c r="E15" s="288"/>
      <c r="G15" s="288"/>
      <c r="H15" s="289"/>
      <c r="I15" s="288"/>
      <c r="J15" s="289"/>
      <c r="K15" s="288"/>
      <c r="L15" s="289"/>
      <c r="M15" s="288"/>
      <c r="O15" s="288"/>
      <c r="Q15" s="288"/>
      <c r="R15" s="289"/>
      <c r="S15" s="289"/>
      <c r="T15" s="289"/>
      <c r="U15" s="289"/>
      <c r="V15" s="289"/>
      <c r="W15" s="289"/>
      <c r="Y15" s="289"/>
      <c r="Z15" s="289"/>
      <c r="AA15" s="289"/>
      <c r="AD15" s="289"/>
      <c r="AE15" s="276"/>
    </row>
    <row r="16" spans="1:31" ht="18" customHeight="1">
      <c r="A16" s="282"/>
      <c r="B16" s="282"/>
      <c r="C16" s="290"/>
      <c r="F16" s="291">
        <v>2025</v>
      </c>
      <c r="G16" s="283"/>
      <c r="X16" s="291">
        <v>2026</v>
      </c>
      <c r="AD16" s="292" t="s">
        <v>362</v>
      </c>
      <c r="AE16" s="276"/>
    </row>
    <row r="17" spans="1:31" ht="14.1" customHeight="1">
      <c r="A17" s="282"/>
      <c r="B17" s="282"/>
      <c r="F17" s="489" t="s">
        <v>363</v>
      </c>
      <c r="H17" s="489" t="s">
        <v>364</v>
      </c>
      <c r="J17" s="489" t="s">
        <v>365</v>
      </c>
      <c r="L17" s="489" t="s">
        <v>366</v>
      </c>
      <c r="N17" s="489" t="s">
        <v>367</v>
      </c>
      <c r="P17" s="489" t="s">
        <v>368</v>
      </c>
      <c r="R17" s="489" t="s">
        <v>369</v>
      </c>
      <c r="T17" s="489" t="s">
        <v>370</v>
      </c>
      <c r="V17" s="489" t="s">
        <v>371</v>
      </c>
      <c r="X17" s="489" t="s">
        <v>372</v>
      </c>
      <c r="Z17" s="489" t="s">
        <v>373</v>
      </c>
      <c r="AB17" s="489" t="s">
        <v>374</v>
      </c>
      <c r="AC17" s="292"/>
      <c r="AD17" s="489" t="s">
        <v>375</v>
      </c>
      <c r="AE17" s="276"/>
    </row>
    <row r="18" spans="1:31" s="283" customFormat="1" ht="18" customHeight="1">
      <c r="A18" s="277"/>
      <c r="B18" s="277"/>
      <c r="C18" s="293" t="s">
        <v>376</v>
      </c>
      <c r="E18" s="294"/>
      <c r="F18" s="295">
        <v>33358</v>
      </c>
      <c r="G18" s="292"/>
      <c r="H18" s="295">
        <f>F27</f>
        <v>27117</v>
      </c>
      <c r="I18" s="294"/>
      <c r="J18" s="295">
        <f>SUM(H27)</f>
        <v>40291</v>
      </c>
      <c r="K18" s="294"/>
      <c r="L18" s="295">
        <f>J27</f>
        <v>31217</v>
      </c>
      <c r="M18" s="294"/>
      <c r="N18" s="295">
        <f>SUM(L27)</f>
        <v>28318</v>
      </c>
      <c r="O18" s="294"/>
      <c r="P18" s="295">
        <f>SUM(N27)</f>
        <v>43572</v>
      </c>
      <c r="Q18" s="294"/>
      <c r="R18" s="295">
        <f>SUM(P27)</f>
        <v>35281</v>
      </c>
      <c r="S18" s="294"/>
      <c r="T18" s="295">
        <f>SUM(R27)</f>
        <v>31919</v>
      </c>
      <c r="U18" s="294"/>
      <c r="V18" s="295">
        <f>SUM(T27)</f>
        <v>32492</v>
      </c>
      <c r="W18" s="294"/>
      <c r="X18" s="295">
        <f>SUM(V27)</f>
        <v>35533</v>
      </c>
      <c r="Y18" s="294"/>
      <c r="Z18" s="295">
        <f>SUM(X27)</f>
        <v>52064</v>
      </c>
      <c r="AA18" s="294"/>
      <c r="AB18" s="295">
        <f>SUM(Z27)</f>
        <v>41329</v>
      </c>
      <c r="AC18" s="296"/>
      <c r="AD18" s="295">
        <f>F18</f>
        <v>33358</v>
      </c>
      <c r="AE18" s="292" t="s">
        <v>74</v>
      </c>
    </row>
    <row r="19" spans="1:31" ht="14.1" customHeight="1">
      <c r="A19" s="282"/>
      <c r="B19" s="282"/>
      <c r="F19" s="297"/>
      <c r="H19" s="297"/>
      <c r="J19" s="297"/>
      <c r="L19" s="297"/>
      <c r="N19" s="297"/>
      <c r="P19" s="297"/>
      <c r="R19" s="297"/>
      <c r="T19" s="297"/>
      <c r="V19" s="297"/>
      <c r="X19" s="297"/>
      <c r="Z19" s="297"/>
      <c r="AB19" s="297"/>
      <c r="AC19" s="292"/>
      <c r="AD19" s="297"/>
      <c r="AE19" s="276"/>
    </row>
    <row r="20" spans="1:31" ht="18" customHeight="1">
      <c r="A20" s="282"/>
      <c r="B20" s="282"/>
      <c r="C20" s="275" t="s">
        <v>407</v>
      </c>
      <c r="E20" s="266"/>
      <c r="F20" s="298">
        <v>27117</v>
      </c>
      <c r="G20" s="267"/>
      <c r="H20" s="298">
        <v>40291</v>
      </c>
      <c r="I20" s="267"/>
      <c r="J20" s="298">
        <v>31217</v>
      </c>
      <c r="K20" s="298" t="s">
        <v>74</v>
      </c>
      <c r="L20" s="298">
        <v>28318</v>
      </c>
      <c r="M20" s="298" t="s">
        <v>74</v>
      </c>
      <c r="N20" s="298">
        <v>43571</v>
      </c>
      <c r="O20" s="298"/>
      <c r="P20" s="298">
        <v>35280</v>
      </c>
      <c r="Q20" s="298" t="s">
        <v>74</v>
      </c>
      <c r="R20" s="298">
        <v>31919</v>
      </c>
      <c r="S20" s="298" t="s">
        <v>74</v>
      </c>
      <c r="T20" s="298">
        <v>32492</v>
      </c>
      <c r="U20" s="298"/>
      <c r="V20" s="298">
        <v>35533</v>
      </c>
      <c r="W20" s="298" t="s">
        <v>74</v>
      </c>
      <c r="X20" s="298">
        <v>52064</v>
      </c>
      <c r="Y20" s="298" t="s">
        <v>74</v>
      </c>
      <c r="Z20" s="298">
        <v>41329</v>
      </c>
      <c r="AA20" s="267"/>
      <c r="AB20" s="298">
        <v>35831</v>
      </c>
      <c r="AC20" s="267"/>
      <c r="AD20" s="298">
        <f>ROUND(SUM(F20:AB20),0)</f>
        <v>434962</v>
      </c>
      <c r="AE20" s="267"/>
    </row>
    <row r="21" spans="1:31" ht="18" customHeight="1">
      <c r="A21" s="282"/>
      <c r="B21" s="282"/>
      <c r="C21" s="275" t="s">
        <v>378</v>
      </c>
      <c r="E21" s="266"/>
      <c r="F21" s="298">
        <v>16</v>
      </c>
      <c r="G21" s="267"/>
      <c r="H21" s="298">
        <v>36</v>
      </c>
      <c r="I21" s="267"/>
      <c r="J21" s="298">
        <v>3</v>
      </c>
      <c r="K21" s="298" t="s">
        <v>74</v>
      </c>
      <c r="L21" s="298">
        <v>0</v>
      </c>
      <c r="M21" s="298" t="s">
        <v>74</v>
      </c>
      <c r="N21" s="298">
        <v>0</v>
      </c>
      <c r="O21" s="298"/>
      <c r="P21" s="298">
        <v>7</v>
      </c>
      <c r="Q21" s="298" t="s">
        <v>74</v>
      </c>
      <c r="R21" s="298">
        <v>0</v>
      </c>
      <c r="S21" s="298" t="s">
        <v>74</v>
      </c>
      <c r="T21" s="298">
        <v>4</v>
      </c>
      <c r="U21" s="298"/>
      <c r="V21" s="298">
        <v>0</v>
      </c>
      <c r="W21" s="298" t="s">
        <v>74</v>
      </c>
      <c r="X21" s="298">
        <v>0</v>
      </c>
      <c r="Y21" s="298" t="s">
        <v>74</v>
      </c>
      <c r="Z21" s="298">
        <v>3</v>
      </c>
      <c r="AA21" s="267"/>
      <c r="AB21" s="298">
        <v>0</v>
      </c>
      <c r="AC21" s="267"/>
      <c r="AD21" s="298">
        <f>ROUND(SUM(F21:AB21),0)</f>
        <v>69</v>
      </c>
      <c r="AE21" s="267"/>
    </row>
    <row r="22" spans="1:31" s="283" customFormat="1" ht="18" customHeight="1">
      <c r="A22" s="277"/>
      <c r="B22" s="277"/>
      <c r="C22" s="283" t="s">
        <v>379</v>
      </c>
      <c r="E22" s="299"/>
      <c r="F22" s="300">
        <f>ROUND(SUM(F20:F21),0)</f>
        <v>27133</v>
      </c>
      <c r="G22" s="301"/>
      <c r="H22" s="300">
        <f>ROUND(SUM(H20:H21),0)</f>
        <v>40327</v>
      </c>
      <c r="I22" s="301"/>
      <c r="J22" s="300">
        <f>ROUND(SUM(J20:J21),0)</f>
        <v>31220</v>
      </c>
      <c r="K22" s="301"/>
      <c r="L22" s="300">
        <f>ROUND(SUM(L20:L21),0)</f>
        <v>28318</v>
      </c>
      <c r="M22" s="301"/>
      <c r="N22" s="300">
        <f>ROUND(SUM(N20:N21),0)</f>
        <v>43571</v>
      </c>
      <c r="O22" s="301"/>
      <c r="P22" s="300">
        <f>ROUND(SUM(P20:P21),0)</f>
        <v>35287</v>
      </c>
      <c r="Q22" s="301"/>
      <c r="R22" s="300">
        <f>ROUND(SUM(R20:R21),0)</f>
        <v>31919</v>
      </c>
      <c r="S22" s="301"/>
      <c r="T22" s="300">
        <f>ROUND(SUM(T20:T21),0)</f>
        <v>32496</v>
      </c>
      <c r="U22" s="301"/>
      <c r="V22" s="300">
        <f>ROUND(SUM(V20:V21),0)</f>
        <v>35533</v>
      </c>
      <c r="W22" s="301"/>
      <c r="X22" s="300">
        <f>ROUND(SUM(X20:X21),0)</f>
        <v>52064</v>
      </c>
      <c r="Y22" s="301"/>
      <c r="Z22" s="300">
        <f>ROUND(SUM(Z20:Z21),0)</f>
        <v>41332</v>
      </c>
      <c r="AB22" s="300">
        <f>ROUND(SUM(AB20:AB21),0)</f>
        <v>35831</v>
      </c>
      <c r="AD22" s="302">
        <f>AD20+AD21</f>
        <v>435031</v>
      </c>
      <c r="AE22" s="303"/>
    </row>
    <row r="23" spans="1:31" ht="16.350000000000001" customHeight="1">
      <c r="A23" s="282"/>
      <c r="B23" s="282"/>
      <c r="E23" s="288"/>
      <c r="F23" s="304"/>
      <c r="G23" s="288"/>
      <c r="H23" s="304"/>
      <c r="I23" s="305"/>
      <c r="J23" s="304"/>
      <c r="K23" s="305"/>
      <c r="L23" s="304"/>
      <c r="M23" s="305"/>
      <c r="N23" s="304"/>
      <c r="O23" s="305"/>
      <c r="P23" s="304"/>
      <c r="Q23" s="288"/>
      <c r="R23" s="304"/>
      <c r="S23" s="288"/>
      <c r="T23" s="304"/>
      <c r="V23" s="304"/>
      <c r="X23" s="304"/>
      <c r="Z23" s="304"/>
      <c r="AB23" s="304"/>
      <c r="AD23" s="304"/>
    </row>
    <row r="24" spans="1:31" ht="18" customHeight="1">
      <c r="A24" s="282"/>
      <c r="B24" s="282"/>
      <c r="C24" s="275" t="s">
        <v>399</v>
      </c>
      <c r="E24" s="288"/>
      <c r="F24" s="298">
        <v>33374</v>
      </c>
      <c r="H24" s="298">
        <v>27153</v>
      </c>
      <c r="J24" s="298">
        <v>40294</v>
      </c>
      <c r="L24" s="298">
        <v>31217</v>
      </c>
      <c r="N24" s="298">
        <v>28317</v>
      </c>
      <c r="P24" s="298">
        <v>43578</v>
      </c>
      <c r="R24" s="298">
        <v>35281</v>
      </c>
      <c r="T24" s="298">
        <v>31923</v>
      </c>
      <c r="U24" s="306"/>
      <c r="V24" s="298">
        <v>32492</v>
      </c>
      <c r="X24" s="298">
        <v>35533</v>
      </c>
      <c r="Z24" s="298">
        <v>52067</v>
      </c>
      <c r="AB24" s="298">
        <v>41329</v>
      </c>
      <c r="AD24" s="307">
        <f>ROUND(SUM(F24:AB24),0)</f>
        <v>432558</v>
      </c>
      <c r="AE24" s="308"/>
    </row>
    <row r="25" spans="1:31" s="283" customFormat="1" ht="18" customHeight="1">
      <c r="A25" s="277"/>
      <c r="B25" s="277"/>
      <c r="C25" s="283" t="s">
        <v>382</v>
      </c>
      <c r="E25" s="309"/>
      <c r="F25" s="302">
        <f>ROUND(SUM(F24:F24),0)</f>
        <v>33374</v>
      </c>
      <c r="G25" s="309"/>
      <c r="H25" s="302">
        <f>ROUND(SUM(H24:H24),0)</f>
        <v>27153</v>
      </c>
      <c r="I25" s="309"/>
      <c r="J25" s="302">
        <f>ROUND(SUM(J24:J24),0)</f>
        <v>40294</v>
      </c>
      <c r="K25" s="309"/>
      <c r="L25" s="302">
        <f>ROUND(SUM(L24:L24),0)</f>
        <v>31217</v>
      </c>
      <c r="M25" s="309"/>
      <c r="N25" s="302">
        <f>ROUND(SUM(N24:N24),0)</f>
        <v>28317</v>
      </c>
      <c r="O25" s="309"/>
      <c r="P25" s="302">
        <f>ROUND(SUM(P24:P24),0)</f>
        <v>43578</v>
      </c>
      <c r="Q25" s="309"/>
      <c r="R25" s="300">
        <f>ROUND(SUM(R24:R24),0)</f>
        <v>35281</v>
      </c>
      <c r="S25" s="310"/>
      <c r="T25" s="300">
        <f>ROUND(SUM(T24:T24),0)</f>
        <v>31923</v>
      </c>
      <c r="U25" s="309"/>
      <c r="V25" s="302">
        <f>ROUND(SUM(V24:V24),0)</f>
        <v>32492</v>
      </c>
      <c r="W25" s="309"/>
      <c r="X25" s="302">
        <f>ROUND(SUM(X24:X24),0)</f>
        <v>35533</v>
      </c>
      <c r="Y25" s="309"/>
      <c r="Z25" s="302">
        <f>ROUND(SUM(Z24:Z24),0)</f>
        <v>52067</v>
      </c>
      <c r="AA25" s="309"/>
      <c r="AB25" s="302">
        <f>ROUND(SUM(AB24:AB24),0)</f>
        <v>41329</v>
      </c>
      <c r="AC25" s="309"/>
      <c r="AD25" s="302">
        <f>ROUND(SUM(AD24:AD24),0)</f>
        <v>432558</v>
      </c>
      <c r="AE25" s="303"/>
    </row>
    <row r="26" spans="1:31" ht="12" customHeight="1">
      <c r="B26" s="282"/>
      <c r="F26" s="304"/>
      <c r="G26" s="267"/>
      <c r="H26" s="304"/>
      <c r="I26" s="267"/>
      <c r="J26" s="304"/>
      <c r="K26" s="267"/>
      <c r="L26" s="304"/>
      <c r="M26" s="267"/>
      <c r="N26" s="304"/>
      <c r="O26" s="267"/>
      <c r="P26" s="304"/>
      <c r="Q26" s="267"/>
      <c r="R26" s="304"/>
      <c r="S26" s="267"/>
      <c r="T26" s="304"/>
      <c r="U26" s="267"/>
      <c r="V26" s="304"/>
      <c r="W26" s="267"/>
      <c r="X26" s="304"/>
      <c r="Y26" s="267"/>
      <c r="Z26" s="304"/>
      <c r="AA26" s="267"/>
      <c r="AB26" s="304" t="s">
        <v>74</v>
      </c>
      <c r="AC26" s="267"/>
      <c r="AD26" s="304"/>
      <c r="AE26" s="311"/>
    </row>
    <row r="27" spans="1:31" s="283" customFormat="1" ht="14.1" customHeight="1" thickBot="1">
      <c r="A27" s="277"/>
      <c r="B27" s="277"/>
      <c r="C27" s="283" t="s">
        <v>383</v>
      </c>
      <c r="D27" s="312"/>
      <c r="E27" s="294"/>
      <c r="F27" s="395">
        <f>ROUND(SUM(F18)+SUM(F22)-SUM(F25),0)</f>
        <v>27117</v>
      </c>
      <c r="G27" s="296"/>
      <c r="H27" s="395">
        <f>ROUND(SUM(H18)+SUM(H22)-SUM(H25),0)</f>
        <v>40291</v>
      </c>
      <c r="I27" s="296"/>
      <c r="J27" s="395">
        <f>ROUND(SUM(J18)+SUM(J22)-SUM(J25),0)</f>
        <v>31217</v>
      </c>
      <c r="K27" s="313"/>
      <c r="L27" s="395">
        <f>ROUND(SUM(L18)+SUM(L22)-SUM(L25),0)</f>
        <v>28318</v>
      </c>
      <c r="M27" s="313"/>
      <c r="N27" s="395">
        <f>N18+N22-N25</f>
        <v>43572</v>
      </c>
      <c r="O27" s="313"/>
      <c r="P27" s="395">
        <f>ROUND(SUM(P18)+SUM(P22)-SUM(P25),0)</f>
        <v>35281</v>
      </c>
      <c r="Q27" s="313"/>
      <c r="R27" s="395">
        <f>ROUND(SUM(R18)+SUM(R22)-SUM(R25),0)</f>
        <v>31919</v>
      </c>
      <c r="S27" s="313"/>
      <c r="T27" s="395">
        <f>ROUND(SUM(T18)+SUM(T22)-SUM(T25),0)</f>
        <v>32492</v>
      </c>
      <c r="U27" s="313"/>
      <c r="V27" s="395">
        <f>ROUND(SUM(V18)+SUM(V22)-SUM(V25),0)</f>
        <v>35533</v>
      </c>
      <c r="W27" s="313"/>
      <c r="X27" s="395">
        <f>ROUND(SUM(X18)+SUM(X22)-SUM(X25),0)</f>
        <v>52064</v>
      </c>
      <c r="Y27" s="313"/>
      <c r="Z27" s="395">
        <f>ROUND(SUM(Z18)+SUM(Z22)-SUM(Z25),0)</f>
        <v>41329</v>
      </c>
      <c r="AA27" s="313"/>
      <c r="AB27" s="395">
        <f>ROUND(SUM(AB18+AB22-AB25),0)</f>
        <v>35831</v>
      </c>
      <c r="AC27" s="313"/>
      <c r="AD27" s="395">
        <f>ROUND(SUM(AD18+AD22-AD25),0)</f>
        <v>35831</v>
      </c>
    </row>
    <row r="28" spans="1:31" s="283" customFormat="1" ht="14.1" customHeight="1" thickTop="1">
      <c r="A28" s="277"/>
      <c r="B28" s="277"/>
      <c r="D28" s="312"/>
      <c r="E28" s="294"/>
      <c r="F28" s="483"/>
      <c r="G28" s="296"/>
      <c r="H28" s="483"/>
      <c r="I28" s="296"/>
      <c r="J28" s="483"/>
      <c r="K28" s="313"/>
      <c r="L28" s="483"/>
      <c r="M28" s="313"/>
      <c r="N28" s="483"/>
      <c r="O28" s="313"/>
      <c r="P28" s="483"/>
      <c r="Q28" s="313"/>
      <c r="R28" s="483"/>
      <c r="S28" s="313"/>
      <c r="T28" s="483"/>
      <c r="U28" s="313"/>
      <c r="V28" s="483"/>
      <c r="W28" s="313"/>
      <c r="X28" s="483"/>
      <c r="Y28" s="313"/>
      <c r="Z28" s="483"/>
      <c r="AA28" s="313"/>
      <c r="AB28" s="483"/>
      <c r="AC28" s="313"/>
      <c r="AD28" s="483"/>
    </row>
    <row r="30" spans="1:31" ht="18" customHeight="1">
      <c r="C30" s="286" t="s">
        <v>1260</v>
      </c>
      <c r="D30" s="287"/>
      <c r="E30" s="288"/>
      <c r="G30" s="288"/>
      <c r="H30" s="289"/>
      <c r="I30" s="288"/>
      <c r="J30" s="289"/>
      <c r="K30" s="288"/>
      <c r="L30" s="289"/>
      <c r="M30" s="288"/>
      <c r="O30" s="288"/>
      <c r="Q30" s="288"/>
      <c r="R30" s="289"/>
      <c r="S30" s="289"/>
      <c r="T30" s="289"/>
      <c r="U30" s="289"/>
      <c r="V30" s="289"/>
      <c r="W30" s="289"/>
      <c r="Y30" s="289"/>
      <c r="Z30" s="289"/>
      <c r="AA30" s="289"/>
      <c r="AD30" s="289"/>
    </row>
    <row r="31" spans="1:31" ht="18" customHeight="1">
      <c r="C31" s="290"/>
      <c r="F31" s="291">
        <v>2024</v>
      </c>
      <c r="G31" s="283"/>
      <c r="X31" s="291">
        <v>2025</v>
      </c>
      <c r="AD31" s="292" t="s">
        <v>362</v>
      </c>
    </row>
    <row r="32" spans="1:31" ht="18" customHeight="1">
      <c r="F32" s="489" t="s">
        <v>363</v>
      </c>
      <c r="H32" s="489" t="s">
        <v>364</v>
      </c>
      <c r="J32" s="489" t="s">
        <v>365</v>
      </c>
      <c r="L32" s="489" t="s">
        <v>366</v>
      </c>
      <c r="N32" s="489" t="s">
        <v>367</v>
      </c>
      <c r="P32" s="489" t="s">
        <v>368</v>
      </c>
      <c r="R32" s="489" t="s">
        <v>369</v>
      </c>
      <c r="T32" s="489" t="s">
        <v>370</v>
      </c>
      <c r="V32" s="489" t="s">
        <v>371</v>
      </c>
      <c r="X32" s="489" t="s">
        <v>372</v>
      </c>
      <c r="Z32" s="489" t="s">
        <v>373</v>
      </c>
      <c r="AB32" s="489" t="s">
        <v>374</v>
      </c>
      <c r="AC32" s="292"/>
      <c r="AD32" s="489" t="s">
        <v>375</v>
      </c>
    </row>
    <row r="33" spans="3:30" ht="18" customHeight="1">
      <c r="C33" s="293" t="s">
        <v>376</v>
      </c>
      <c r="D33" s="283"/>
      <c r="E33" s="294"/>
      <c r="F33" s="295">
        <v>16755</v>
      </c>
      <c r="G33" s="292"/>
      <c r="H33" s="295">
        <f>F42</f>
        <v>22947</v>
      </c>
      <c r="I33" s="294"/>
      <c r="J33" s="295">
        <f>SUM(H42)</f>
        <v>27053</v>
      </c>
      <c r="K33" s="294"/>
      <c r="L33" s="295">
        <f>J42</f>
        <v>24447</v>
      </c>
      <c r="M33" s="294"/>
      <c r="N33" s="295">
        <f>SUM(L42)</f>
        <v>35906</v>
      </c>
      <c r="O33" s="294"/>
      <c r="P33" s="295">
        <f>SUM(N42)</f>
        <v>33426</v>
      </c>
      <c r="Q33" s="294"/>
      <c r="R33" s="295">
        <f>SUM(P42)</f>
        <v>23239</v>
      </c>
      <c r="S33" s="294"/>
      <c r="T33" s="295">
        <f>SUM(R42)</f>
        <v>27137</v>
      </c>
      <c r="U33" s="294"/>
      <c r="V33" s="295">
        <f>SUM(T42)</f>
        <v>30052</v>
      </c>
      <c r="W33" s="294"/>
      <c r="X33" s="295">
        <f>SUM(V42)</f>
        <v>30710</v>
      </c>
      <c r="Y33" s="294"/>
      <c r="Z33" s="295">
        <f>SUM(X42)</f>
        <v>39704</v>
      </c>
      <c r="AA33" s="294"/>
      <c r="AB33" s="295">
        <f>SUM(Z42)</f>
        <v>32542</v>
      </c>
      <c r="AC33" s="296"/>
      <c r="AD33" s="295">
        <f>F33</f>
        <v>16755</v>
      </c>
    </row>
    <row r="34" spans="3:30" ht="18" customHeight="1">
      <c r="F34" s="297"/>
      <c r="H34" s="297"/>
      <c r="J34" s="297"/>
      <c r="L34" s="297"/>
      <c r="N34" s="297"/>
      <c r="P34" s="297"/>
      <c r="R34" s="297"/>
      <c r="T34" s="297"/>
      <c r="V34" s="297"/>
      <c r="X34" s="297"/>
      <c r="Z34" s="297"/>
      <c r="AB34" s="297"/>
      <c r="AC34" s="292"/>
      <c r="AD34" s="297"/>
    </row>
    <row r="35" spans="3:30" ht="18" customHeight="1">
      <c r="C35" s="275" t="s">
        <v>407</v>
      </c>
      <c r="E35" s="266"/>
      <c r="F35" s="298">
        <v>22947</v>
      </c>
      <c r="G35" s="267"/>
      <c r="H35" s="298">
        <v>27053</v>
      </c>
      <c r="I35" s="267"/>
      <c r="J35" s="298">
        <v>24447</v>
      </c>
      <c r="K35" s="298" t="s">
        <v>74</v>
      </c>
      <c r="L35" s="298">
        <v>35906</v>
      </c>
      <c r="M35" s="298" t="s">
        <v>74</v>
      </c>
      <c r="N35" s="298">
        <v>33426</v>
      </c>
      <c r="O35" s="298"/>
      <c r="P35" s="298">
        <v>23239</v>
      </c>
      <c r="Q35" s="298" t="s">
        <v>74</v>
      </c>
      <c r="R35" s="298">
        <v>27137</v>
      </c>
      <c r="S35" s="298" t="s">
        <v>74</v>
      </c>
      <c r="T35" s="298">
        <v>30052</v>
      </c>
      <c r="U35" s="298"/>
      <c r="V35" s="298">
        <v>30710</v>
      </c>
      <c r="W35" s="298" t="s">
        <v>74</v>
      </c>
      <c r="X35" s="298">
        <v>39704</v>
      </c>
      <c r="Y35" s="298" t="s">
        <v>74</v>
      </c>
      <c r="Z35" s="298">
        <v>32542</v>
      </c>
      <c r="AA35" s="267"/>
      <c r="AB35" s="298">
        <v>33358</v>
      </c>
      <c r="AC35" s="267"/>
      <c r="AD35" s="298">
        <f>ROUND(SUM(F35:AB35),0)</f>
        <v>360521</v>
      </c>
    </row>
    <row r="36" spans="3:30" ht="18" customHeight="1">
      <c r="C36" s="275" t="s">
        <v>378</v>
      </c>
      <c r="E36" s="266"/>
      <c r="F36" s="298">
        <v>30</v>
      </c>
      <c r="G36" s="267"/>
      <c r="H36" s="298">
        <v>39</v>
      </c>
      <c r="I36" s="267"/>
      <c r="J36" s="298">
        <v>4</v>
      </c>
      <c r="K36" s="298" t="s">
        <v>74</v>
      </c>
      <c r="L36" s="298">
        <v>28</v>
      </c>
      <c r="M36" s="298" t="s">
        <v>74</v>
      </c>
      <c r="N36" s="298">
        <v>22</v>
      </c>
      <c r="O36" s="298"/>
      <c r="P36" s="298">
        <v>26</v>
      </c>
      <c r="Q36" s="298" t="s">
        <v>74</v>
      </c>
      <c r="R36" s="298">
        <v>14</v>
      </c>
      <c r="S36" s="298" t="s">
        <v>74</v>
      </c>
      <c r="T36" s="298">
        <v>6</v>
      </c>
      <c r="U36" s="298"/>
      <c r="V36" s="298">
        <v>18</v>
      </c>
      <c r="W36" s="298" t="s">
        <v>74</v>
      </c>
      <c r="X36" s="298">
        <v>0</v>
      </c>
      <c r="Y36" s="298" t="s">
        <v>74</v>
      </c>
      <c r="Z36" s="298">
        <v>15</v>
      </c>
      <c r="AA36" s="267"/>
      <c r="AB36" s="298">
        <v>0</v>
      </c>
      <c r="AC36" s="267"/>
      <c r="AD36" s="298">
        <f>ROUND(SUM(F36:AB36),0)</f>
        <v>202</v>
      </c>
    </row>
    <row r="37" spans="3:30" ht="18" customHeight="1">
      <c r="C37" s="283" t="s">
        <v>379</v>
      </c>
      <c r="D37" s="283"/>
      <c r="E37" s="299"/>
      <c r="F37" s="300">
        <f>ROUND(SUM(F35:F36),0)</f>
        <v>22977</v>
      </c>
      <c r="G37" s="301"/>
      <c r="H37" s="300">
        <f>ROUND(SUM(H35:H36),0)</f>
        <v>27092</v>
      </c>
      <c r="I37" s="301"/>
      <c r="J37" s="300">
        <f>ROUND(SUM(J35:J36),0)</f>
        <v>24451</v>
      </c>
      <c r="K37" s="301"/>
      <c r="L37" s="300">
        <f>ROUND(SUM(L35:L36),0)</f>
        <v>35934</v>
      </c>
      <c r="M37" s="301"/>
      <c r="N37" s="300">
        <f>ROUND(SUM(N35:N36),0)</f>
        <v>33448</v>
      </c>
      <c r="O37" s="301"/>
      <c r="P37" s="300">
        <f>ROUND(SUM(P35:P36),0)</f>
        <v>23265</v>
      </c>
      <c r="Q37" s="301"/>
      <c r="R37" s="300">
        <f>ROUND(SUM(R35:R36),0)</f>
        <v>27151</v>
      </c>
      <c r="S37" s="301"/>
      <c r="T37" s="300">
        <f>ROUND(SUM(T35:T36),0)</f>
        <v>30058</v>
      </c>
      <c r="U37" s="301"/>
      <c r="V37" s="300">
        <f>ROUND(SUM(V35:V36),0)</f>
        <v>30728</v>
      </c>
      <c r="W37" s="301"/>
      <c r="X37" s="300">
        <f>ROUND(SUM(X35:X36),0)</f>
        <v>39704</v>
      </c>
      <c r="Y37" s="301"/>
      <c r="Z37" s="300">
        <f>ROUND(SUM(Z35:Z36),0)</f>
        <v>32557</v>
      </c>
      <c r="AA37" s="283"/>
      <c r="AB37" s="300">
        <f>ROUND(SUM(AB35:AB36),0)</f>
        <v>33358</v>
      </c>
      <c r="AC37" s="283"/>
      <c r="AD37" s="302">
        <f>AD35+AD36</f>
        <v>360723</v>
      </c>
    </row>
    <row r="38" spans="3:30" ht="18" customHeight="1">
      <c r="E38" s="288"/>
      <c r="F38" s="304"/>
      <c r="G38" s="288"/>
      <c r="H38" s="304"/>
      <c r="I38" s="305"/>
      <c r="J38" s="304"/>
      <c r="K38" s="305"/>
      <c r="L38" s="304"/>
      <c r="M38" s="305"/>
      <c r="N38" s="304"/>
      <c r="O38" s="305"/>
      <c r="P38" s="304"/>
      <c r="Q38" s="288"/>
      <c r="R38" s="304"/>
      <c r="S38" s="288"/>
      <c r="T38" s="304"/>
      <c r="V38" s="304"/>
      <c r="X38" s="304"/>
      <c r="Z38" s="304"/>
      <c r="AB38" s="304"/>
      <c r="AD38" s="304"/>
    </row>
    <row r="39" spans="3:30" ht="18" customHeight="1">
      <c r="C39" s="275" t="s">
        <v>399</v>
      </c>
      <c r="E39" s="288"/>
      <c r="F39" s="298">
        <v>16785</v>
      </c>
      <c r="H39" s="298">
        <v>22986</v>
      </c>
      <c r="J39" s="298">
        <v>27057</v>
      </c>
      <c r="L39" s="298">
        <v>24475</v>
      </c>
      <c r="N39" s="298">
        <v>35928</v>
      </c>
      <c r="P39" s="298">
        <v>33452</v>
      </c>
      <c r="R39" s="298">
        <v>23253</v>
      </c>
      <c r="T39" s="298">
        <v>27143</v>
      </c>
      <c r="U39" s="306"/>
      <c r="V39" s="298">
        <v>30070</v>
      </c>
      <c r="X39" s="298">
        <v>30710</v>
      </c>
      <c r="Z39" s="298">
        <v>39719</v>
      </c>
      <c r="AB39" s="298">
        <v>32542</v>
      </c>
      <c r="AD39" s="307">
        <f>ROUND(SUM(F39:AB39),0)</f>
        <v>344120</v>
      </c>
    </row>
    <row r="40" spans="3:30" ht="18" customHeight="1">
      <c r="C40" s="283" t="s">
        <v>382</v>
      </c>
      <c r="D40" s="283"/>
      <c r="E40" s="309"/>
      <c r="F40" s="302">
        <f>ROUND(SUM(F39:F39),0)</f>
        <v>16785</v>
      </c>
      <c r="G40" s="309"/>
      <c r="H40" s="302">
        <f>ROUND(SUM(H39:H39),0)</f>
        <v>22986</v>
      </c>
      <c r="I40" s="309"/>
      <c r="J40" s="302">
        <f>ROUND(SUM(J39:J39),0)</f>
        <v>27057</v>
      </c>
      <c r="K40" s="309"/>
      <c r="L40" s="302">
        <f>ROUND(SUM(L39:L39),0)</f>
        <v>24475</v>
      </c>
      <c r="M40" s="309"/>
      <c r="N40" s="302">
        <f>ROUND(SUM(N39:N39),0)</f>
        <v>35928</v>
      </c>
      <c r="O40" s="309"/>
      <c r="P40" s="302">
        <f>ROUND(SUM(P39:P39),0)</f>
        <v>33452</v>
      </c>
      <c r="Q40" s="309"/>
      <c r="R40" s="300">
        <f>ROUND(SUM(R39:R39),0)</f>
        <v>23253</v>
      </c>
      <c r="S40" s="310"/>
      <c r="T40" s="300">
        <f>ROUND(SUM(T39:T39),0)</f>
        <v>27143</v>
      </c>
      <c r="U40" s="309"/>
      <c r="V40" s="302">
        <f>ROUND(SUM(V39:V39),0)</f>
        <v>30070</v>
      </c>
      <c r="W40" s="309"/>
      <c r="X40" s="302">
        <f>ROUND(SUM(X39:X39),0)</f>
        <v>30710</v>
      </c>
      <c r="Y40" s="309"/>
      <c r="Z40" s="302">
        <f>ROUND(SUM(Z39:Z39),0)</f>
        <v>39719</v>
      </c>
      <c r="AA40" s="309"/>
      <c r="AB40" s="302">
        <f>ROUND(SUM(AB39:AB39),0)</f>
        <v>32542</v>
      </c>
      <c r="AC40" s="309"/>
      <c r="AD40" s="302">
        <f>ROUND(SUM(AD39:AD39),0)</f>
        <v>344120</v>
      </c>
    </row>
    <row r="41" spans="3:30" ht="18" customHeight="1">
      <c r="F41" s="304"/>
      <c r="G41" s="267"/>
      <c r="H41" s="304"/>
      <c r="I41" s="267"/>
      <c r="J41" s="304"/>
      <c r="K41" s="267"/>
      <c r="L41" s="304"/>
      <c r="M41" s="267"/>
      <c r="N41" s="304"/>
      <c r="O41" s="267"/>
      <c r="P41" s="304"/>
      <c r="Q41" s="267"/>
      <c r="R41" s="304"/>
      <c r="S41" s="267"/>
      <c r="T41" s="304"/>
      <c r="U41" s="267"/>
      <c r="V41" s="304"/>
      <c r="W41" s="267"/>
      <c r="X41" s="304"/>
      <c r="Y41" s="267"/>
      <c r="Z41" s="304"/>
      <c r="AA41" s="267"/>
      <c r="AB41" s="304" t="s">
        <v>74</v>
      </c>
      <c r="AC41" s="267"/>
      <c r="AD41" s="304"/>
    </row>
    <row r="42" spans="3:30" ht="18" customHeight="1" thickBot="1">
      <c r="C42" s="283" t="s">
        <v>383</v>
      </c>
      <c r="D42" s="312"/>
      <c r="E42" s="294"/>
      <c r="F42" s="395">
        <f>ROUND(SUM(F33)+SUM(F37)-SUM(F40),0)</f>
        <v>22947</v>
      </c>
      <c r="G42" s="296"/>
      <c r="H42" s="395">
        <f>ROUND(SUM(H33)+SUM(H37)-SUM(H40),0)</f>
        <v>27053</v>
      </c>
      <c r="I42" s="296"/>
      <c r="J42" s="395">
        <f>ROUND(SUM(J33)+SUM(J37)-SUM(J40),0)</f>
        <v>24447</v>
      </c>
      <c r="K42" s="313"/>
      <c r="L42" s="395">
        <f>ROUND(SUM(L33)+SUM(L37)-SUM(L40),0)</f>
        <v>35906</v>
      </c>
      <c r="M42" s="313"/>
      <c r="N42" s="395">
        <f>N33+N37-N40</f>
        <v>33426</v>
      </c>
      <c r="O42" s="313"/>
      <c r="P42" s="395">
        <f>ROUND(SUM(P33)+SUM(P37)-SUM(P40),0)</f>
        <v>23239</v>
      </c>
      <c r="Q42" s="313"/>
      <c r="R42" s="395">
        <f>ROUND(SUM(R33)+SUM(R37)-SUM(R40),0)</f>
        <v>27137</v>
      </c>
      <c r="S42" s="313"/>
      <c r="T42" s="395">
        <f>ROUND(SUM(T33)+SUM(T37)-SUM(T40),0)</f>
        <v>30052</v>
      </c>
      <c r="U42" s="313"/>
      <c r="V42" s="395">
        <f>ROUND(SUM(V33)+SUM(V37)-SUM(V40),0)</f>
        <v>30710</v>
      </c>
      <c r="W42" s="313"/>
      <c r="X42" s="395">
        <f>ROUND(SUM(X33)+SUM(X37)-SUM(X40),0)</f>
        <v>39704</v>
      </c>
      <c r="Y42" s="313"/>
      <c r="Z42" s="395">
        <f>ROUND(SUM(Z33)+SUM(Z37)-SUM(Z40),0)</f>
        <v>32542</v>
      </c>
      <c r="AA42" s="313"/>
      <c r="AB42" s="395">
        <f>ROUND(SUM(AB33+AB37-AB40),0)</f>
        <v>33358</v>
      </c>
      <c r="AC42" s="313"/>
      <c r="AD42" s="395">
        <f>ROUND(SUM(AD33+AD37-AD40),0)</f>
        <v>33358</v>
      </c>
    </row>
    <row r="43" spans="3:30" ht="13.5" thickTop="1"/>
  </sheetData>
  <mergeCells count="1">
    <mergeCell ref="C8:AD10"/>
  </mergeCells>
  <printOptions horizontalCentered="1"/>
  <pageMargins left="0.25" right="0.25" top="0.75" bottom="0.25" header="0" footer="0.25"/>
  <pageSetup scale="60" orientation="landscape" r:id="rId1"/>
  <headerFooter scaleWithDoc="0">
    <oddFooter>&amp;R&amp;8 30</oddFooter>
  </headerFooter>
  <customProperties>
    <customPr name="SheetOptions" r:id="rId2"/>
  </customPropertie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Z63"/>
  <sheetViews>
    <sheetView showGridLines="0" zoomScale="80" zoomScaleNormal="80" workbookViewId="0"/>
  </sheetViews>
  <sheetFormatPr defaultColWidth="9.77734375" defaultRowHeight="15"/>
  <cols>
    <col min="1" max="1" width="57.109375" style="433" customWidth="1"/>
    <col min="2" max="2" width="1.77734375" style="465" customWidth="1"/>
    <col min="3" max="3" width="17.77734375" style="433" customWidth="1"/>
    <col min="4" max="4" width="2.77734375" style="465" customWidth="1"/>
    <col min="5" max="5" width="17.77734375" style="433" customWidth="1"/>
    <col min="6" max="6" width="2.77734375" style="465" customWidth="1"/>
    <col min="7" max="7" width="17.77734375" style="433" customWidth="1"/>
    <col min="8" max="8" width="2.77734375" style="465" customWidth="1"/>
    <col min="9" max="9" width="17.77734375" style="433" customWidth="1"/>
    <col min="10" max="10" width="2.77734375" style="465" customWidth="1"/>
    <col min="11" max="11" width="17.77734375" style="433" customWidth="1"/>
    <col min="12" max="12" width="2.77734375" style="465" customWidth="1"/>
    <col min="13" max="13" width="17.5546875" style="433" customWidth="1"/>
    <col min="14" max="14" width="1.77734375" style="465" customWidth="1"/>
    <col min="15" max="15" width="17.77734375" style="433" customWidth="1"/>
    <col min="16" max="16" width="2.77734375" style="465" customWidth="1"/>
    <col min="17" max="17" width="17.77734375" style="433" customWidth="1"/>
    <col min="18" max="18" width="2.77734375" style="465" customWidth="1"/>
    <col min="19" max="19" width="17.77734375" style="433" customWidth="1"/>
    <col min="20" max="20" width="2.109375" style="465" customWidth="1"/>
    <col min="21" max="21" width="15.44140625" style="433" bestFit="1" customWidth="1"/>
    <col min="22" max="22" width="2.109375" style="465" customWidth="1"/>
    <col min="23" max="23" width="15.77734375" style="433" customWidth="1"/>
    <col min="24" max="24" width="2.44140625" style="465" customWidth="1"/>
    <col min="25" max="25" width="15.77734375" style="433" customWidth="1"/>
    <col min="26" max="26" width="0.77734375" style="2" customWidth="1"/>
    <col min="27" max="27" width="9.77734375" style="433"/>
    <col min="28" max="28" width="11.109375" style="433" bestFit="1" customWidth="1"/>
    <col min="29" max="16384" width="9.77734375" style="433"/>
  </cols>
  <sheetData>
    <row r="1" spans="1:25">
      <c r="A1" s="464" t="s">
        <v>60</v>
      </c>
    </row>
    <row r="3" spans="1:25" ht="18" customHeight="1">
      <c r="A3" s="29" t="s">
        <v>112</v>
      </c>
      <c r="B3" s="466"/>
      <c r="C3" s="1"/>
      <c r="E3" s="1"/>
      <c r="G3" s="1"/>
      <c r="I3" s="1"/>
      <c r="K3" s="1"/>
      <c r="O3" s="1"/>
      <c r="Q3" s="1"/>
      <c r="S3" s="1"/>
    </row>
    <row r="4" spans="1:25" ht="20.100000000000001" customHeight="1">
      <c r="A4" s="29" t="s">
        <v>408</v>
      </c>
      <c r="B4" s="466"/>
    </row>
    <row r="5" spans="1:25" ht="18" customHeight="1">
      <c r="A5" s="29" t="s">
        <v>409</v>
      </c>
      <c r="B5" s="466"/>
      <c r="M5" s="467" t="s">
        <v>410</v>
      </c>
      <c r="Y5" s="468" t="s">
        <v>411</v>
      </c>
    </row>
    <row r="6" spans="1:25" ht="18" customHeight="1">
      <c r="A6" s="29" t="s">
        <v>412</v>
      </c>
      <c r="B6" s="466"/>
      <c r="Y6" s="469" t="s">
        <v>413</v>
      </c>
    </row>
    <row r="7" spans="1:25" ht="18" customHeight="1">
      <c r="A7" s="81" t="s">
        <v>1289</v>
      </c>
      <c r="B7" s="518"/>
      <c r="C7" s="1"/>
      <c r="D7" s="519"/>
      <c r="E7" s="1"/>
      <c r="F7" s="519"/>
      <c r="G7" s="1"/>
      <c r="H7" s="519"/>
      <c r="I7" s="1"/>
      <c r="J7" s="519"/>
      <c r="K7" s="1"/>
      <c r="L7" s="519"/>
      <c r="M7" s="1"/>
      <c r="O7" s="1"/>
      <c r="P7" s="519"/>
      <c r="Q7" s="1"/>
      <c r="R7" s="519"/>
      <c r="S7" s="1"/>
      <c r="T7" s="519"/>
      <c r="U7" s="1"/>
      <c r="V7" s="519"/>
      <c r="W7" s="1"/>
      <c r="X7" s="519"/>
      <c r="Y7" s="1"/>
    </row>
    <row r="8" spans="1:25" ht="16.350000000000001" customHeight="1">
      <c r="A8" s="40" t="s">
        <v>117</v>
      </c>
      <c r="B8" s="518"/>
      <c r="C8" s="1"/>
      <c r="D8" s="519"/>
      <c r="E8" s="1"/>
      <c r="F8" s="519"/>
      <c r="G8" s="1"/>
      <c r="H8" s="519"/>
      <c r="I8" s="1"/>
      <c r="J8" s="519"/>
      <c r="K8" s="1"/>
      <c r="L8" s="519"/>
      <c r="M8" s="1"/>
      <c r="N8" s="519"/>
      <c r="O8" s="1"/>
      <c r="P8" s="519"/>
      <c r="Q8" s="1"/>
      <c r="R8" s="519"/>
      <c r="S8" s="1"/>
      <c r="T8" s="519"/>
      <c r="U8" s="1"/>
      <c r="V8" s="519"/>
      <c r="W8" s="1"/>
      <c r="X8" s="519"/>
      <c r="Y8" s="1"/>
    </row>
    <row r="9" spans="1:25" ht="14.25" customHeight="1">
      <c r="A9" s="31"/>
      <c r="B9" s="32"/>
      <c r="C9" s="520" t="s">
        <v>414</v>
      </c>
      <c r="D9" s="32"/>
      <c r="E9" s="520" t="s">
        <v>415</v>
      </c>
      <c r="F9" s="32"/>
      <c r="G9" s="520" t="s">
        <v>416</v>
      </c>
      <c r="H9" s="32"/>
      <c r="I9" s="520"/>
      <c r="J9" s="32"/>
      <c r="K9" s="520" t="s">
        <v>417</v>
      </c>
      <c r="L9" s="32"/>
      <c r="M9" s="31"/>
      <c r="N9" s="32"/>
      <c r="O9" s="520"/>
      <c r="P9" s="32"/>
      <c r="Q9" s="520" t="s">
        <v>418</v>
      </c>
      <c r="R9" s="32"/>
      <c r="S9" s="520" t="s">
        <v>419</v>
      </c>
      <c r="T9" s="32"/>
      <c r="U9" s="31"/>
      <c r="V9" s="32"/>
      <c r="W9" s="31"/>
      <c r="X9" s="32"/>
      <c r="Y9" s="31"/>
    </row>
    <row r="10" spans="1:25" ht="15" customHeight="1">
      <c r="A10" s="31"/>
      <c r="B10" s="32"/>
      <c r="C10" s="520" t="s">
        <v>420</v>
      </c>
      <c r="D10" s="25"/>
      <c r="E10" s="520" t="s">
        <v>421</v>
      </c>
      <c r="F10" s="25"/>
      <c r="G10" s="520" t="s">
        <v>422</v>
      </c>
      <c r="H10" s="25"/>
      <c r="I10" s="520" t="s">
        <v>423</v>
      </c>
      <c r="J10" s="25"/>
      <c r="K10" s="520" t="s">
        <v>424</v>
      </c>
      <c r="L10" s="25"/>
      <c r="M10" s="520" t="s">
        <v>425</v>
      </c>
      <c r="N10" s="25"/>
      <c r="O10" s="520" t="s">
        <v>426</v>
      </c>
      <c r="P10" s="25"/>
      <c r="Q10" s="520" t="s">
        <v>427</v>
      </c>
      <c r="R10" s="25"/>
      <c r="S10" s="520" t="s">
        <v>428</v>
      </c>
      <c r="T10" s="25"/>
      <c r="U10" s="33"/>
      <c r="V10" s="25"/>
      <c r="W10" s="861" t="s">
        <v>429</v>
      </c>
      <c r="X10" s="861"/>
      <c r="Y10" s="861"/>
    </row>
    <row r="11" spans="1:25" ht="14.25" customHeight="1">
      <c r="A11" s="31"/>
      <c r="B11" s="32"/>
      <c r="C11" s="521" t="s">
        <v>430</v>
      </c>
      <c r="D11" s="25"/>
      <c r="E11" s="521" t="s">
        <v>431</v>
      </c>
      <c r="F11" s="25"/>
      <c r="G11" s="521" t="s">
        <v>427</v>
      </c>
      <c r="H11" s="25"/>
      <c r="I11" s="521" t="s">
        <v>432</v>
      </c>
      <c r="J11" s="25"/>
      <c r="K11" s="521" t="s">
        <v>432</v>
      </c>
      <c r="L11" s="25"/>
      <c r="M11" s="520" t="s">
        <v>433</v>
      </c>
      <c r="N11" s="25"/>
      <c r="O11" s="521" t="s">
        <v>432</v>
      </c>
      <c r="P11" s="25"/>
      <c r="Q11" s="521" t="s">
        <v>434</v>
      </c>
      <c r="R11" s="25"/>
      <c r="S11" s="521" t="s">
        <v>435</v>
      </c>
      <c r="T11" s="25"/>
      <c r="U11" s="33"/>
      <c r="V11" s="25"/>
      <c r="W11" s="522"/>
      <c r="X11" s="523"/>
      <c r="Y11" s="522"/>
    </row>
    <row r="12" spans="1:25" ht="14.25" customHeight="1">
      <c r="A12" s="31"/>
      <c r="B12" s="32"/>
      <c r="C12" s="524" t="s">
        <v>436</v>
      </c>
      <c r="D12" s="25"/>
      <c r="E12" s="524" t="s">
        <v>437</v>
      </c>
      <c r="F12" s="25"/>
      <c r="G12" s="524" t="s">
        <v>438</v>
      </c>
      <c r="H12" s="25"/>
      <c r="I12" s="524" t="s">
        <v>439</v>
      </c>
      <c r="J12" s="25"/>
      <c r="K12" s="524" t="s">
        <v>440</v>
      </c>
      <c r="L12" s="25"/>
      <c r="M12" s="524" t="s">
        <v>441</v>
      </c>
      <c r="N12" s="25"/>
      <c r="O12" s="524" t="s">
        <v>442</v>
      </c>
      <c r="P12" s="25"/>
      <c r="Q12" s="524" t="s">
        <v>443</v>
      </c>
      <c r="R12" s="25"/>
      <c r="S12" s="524" t="s">
        <v>444</v>
      </c>
      <c r="T12" s="25"/>
      <c r="U12" s="525" t="s">
        <v>445</v>
      </c>
      <c r="V12" s="25"/>
      <c r="W12" s="524" t="s">
        <v>1290</v>
      </c>
      <c r="X12" s="25"/>
      <c r="Y12" s="524" t="s">
        <v>1259</v>
      </c>
    </row>
    <row r="13" spans="1:25" ht="15" customHeight="1">
      <c r="A13" s="33" t="s">
        <v>72</v>
      </c>
      <c r="B13" s="32"/>
      <c r="C13" s="31"/>
      <c r="D13" s="32"/>
      <c r="E13" s="31"/>
      <c r="F13" s="32"/>
      <c r="G13" s="31"/>
      <c r="H13" s="32"/>
      <c r="I13" s="31"/>
      <c r="J13" s="32"/>
      <c r="K13" s="31"/>
      <c r="L13" s="32"/>
      <c r="M13" s="31"/>
      <c r="N13" s="32"/>
      <c r="O13" s="31"/>
      <c r="P13" s="32"/>
      <c r="Q13" s="31"/>
      <c r="R13" s="32"/>
      <c r="S13" s="31"/>
      <c r="T13" s="32"/>
      <c r="U13" s="31"/>
      <c r="V13" s="32"/>
      <c r="W13" s="31"/>
      <c r="X13" s="32"/>
      <c r="Y13" s="31"/>
    </row>
    <row r="14" spans="1:25" ht="15" customHeight="1">
      <c r="A14" s="34" t="s">
        <v>446</v>
      </c>
      <c r="B14" s="32" t="s">
        <v>74</v>
      </c>
      <c r="C14" s="133">
        <v>0</v>
      </c>
      <c r="D14" s="134"/>
      <c r="E14" s="133">
        <v>32356056</v>
      </c>
      <c r="F14" s="134"/>
      <c r="G14" s="133">
        <v>0</v>
      </c>
      <c r="H14" s="134"/>
      <c r="I14" s="133">
        <v>0</v>
      </c>
      <c r="J14" s="134"/>
      <c r="K14" s="133">
        <v>0</v>
      </c>
      <c r="L14" s="134"/>
      <c r="M14" s="133">
        <v>0</v>
      </c>
      <c r="N14" s="134"/>
      <c r="O14" s="133">
        <v>0</v>
      </c>
      <c r="P14" s="134"/>
      <c r="Q14" s="133">
        <v>0</v>
      </c>
      <c r="R14" s="134"/>
      <c r="S14" s="133">
        <v>0</v>
      </c>
      <c r="T14" s="134"/>
      <c r="U14" s="133">
        <v>0</v>
      </c>
      <c r="V14" s="134"/>
      <c r="W14" s="133">
        <f t="shared" ref="W14:W19" si="0">ROUND(SUM(C14:V14),1)</f>
        <v>32356056</v>
      </c>
      <c r="X14" s="134"/>
      <c r="Y14" s="133">
        <v>29152396</v>
      </c>
    </row>
    <row r="15" spans="1:25" ht="15" customHeight="1">
      <c r="A15" s="34" t="s">
        <v>447</v>
      </c>
      <c r="B15" s="32" t="s">
        <v>74</v>
      </c>
      <c r="C15" s="19">
        <v>0</v>
      </c>
      <c r="D15" s="32" t="s">
        <v>74</v>
      </c>
      <c r="E15" s="19">
        <v>10604338</v>
      </c>
      <c r="F15" s="35"/>
      <c r="G15" s="19">
        <v>0</v>
      </c>
      <c r="H15" s="35"/>
      <c r="I15" s="19">
        <v>0</v>
      </c>
      <c r="J15" s="35"/>
      <c r="K15" s="19">
        <v>0</v>
      </c>
      <c r="L15" s="35"/>
      <c r="M15" s="19">
        <v>0</v>
      </c>
      <c r="N15" s="35"/>
      <c r="O15" s="19">
        <v>0</v>
      </c>
      <c r="P15" s="35"/>
      <c r="Q15" s="19">
        <v>0</v>
      </c>
      <c r="R15" s="26"/>
      <c r="S15" s="19">
        <v>0</v>
      </c>
      <c r="T15" s="26"/>
      <c r="U15" s="19">
        <v>0</v>
      </c>
      <c r="V15" s="26"/>
      <c r="W15" s="19">
        <f t="shared" si="0"/>
        <v>10604338</v>
      </c>
      <c r="X15" s="526"/>
      <c r="Y15" s="19">
        <v>10056477</v>
      </c>
    </row>
    <row r="16" spans="1:25" ht="15" customHeight="1">
      <c r="A16" s="31" t="s">
        <v>448</v>
      </c>
      <c r="B16" s="32" t="s">
        <v>74</v>
      </c>
      <c r="C16" s="19">
        <v>0</v>
      </c>
      <c r="D16" s="32" t="s">
        <v>74</v>
      </c>
      <c r="E16" s="19">
        <v>19952153</v>
      </c>
      <c r="F16" s="35"/>
      <c r="G16" s="19">
        <v>0</v>
      </c>
      <c r="H16" s="35"/>
      <c r="I16" s="19">
        <v>0</v>
      </c>
      <c r="J16" s="35"/>
      <c r="K16" s="19">
        <v>0</v>
      </c>
      <c r="L16" s="35"/>
      <c r="M16" s="19">
        <v>0</v>
      </c>
      <c r="N16" s="35"/>
      <c r="O16" s="19">
        <v>0</v>
      </c>
      <c r="P16" s="35"/>
      <c r="Q16" s="19">
        <v>0</v>
      </c>
      <c r="R16" s="26"/>
      <c r="S16" s="19">
        <v>0</v>
      </c>
      <c r="T16" s="26"/>
      <c r="U16" s="19">
        <v>0</v>
      </c>
      <c r="V16" s="26"/>
      <c r="W16" s="19">
        <f t="shared" si="0"/>
        <v>19952153</v>
      </c>
      <c r="X16" s="26"/>
      <c r="Y16" s="19">
        <v>19058521</v>
      </c>
    </row>
    <row r="17" spans="1:25" ht="15" customHeight="1">
      <c r="A17" s="31" t="s">
        <v>449</v>
      </c>
      <c r="B17" s="32" t="s">
        <v>74</v>
      </c>
      <c r="C17" s="19">
        <v>0</v>
      </c>
      <c r="D17" s="32" t="s">
        <v>74</v>
      </c>
      <c r="E17" s="19">
        <v>1775920</v>
      </c>
      <c r="F17" s="35"/>
      <c r="G17" s="19">
        <v>0</v>
      </c>
      <c r="H17" s="35"/>
      <c r="I17" s="19">
        <v>0</v>
      </c>
      <c r="J17" s="35"/>
      <c r="K17" s="19">
        <v>0</v>
      </c>
      <c r="L17" s="35"/>
      <c r="M17" s="19">
        <v>0</v>
      </c>
      <c r="N17" s="35"/>
      <c r="O17" s="19">
        <v>0</v>
      </c>
      <c r="P17" s="35"/>
      <c r="Q17" s="19">
        <v>0</v>
      </c>
      <c r="R17" s="26"/>
      <c r="S17" s="19">
        <v>0</v>
      </c>
      <c r="T17" s="26"/>
      <c r="U17" s="19">
        <v>0</v>
      </c>
      <c r="V17" s="26"/>
      <c r="W17" s="19">
        <f t="shared" si="0"/>
        <v>1775920</v>
      </c>
      <c r="X17" s="26"/>
      <c r="Y17" s="19">
        <v>1322256</v>
      </c>
    </row>
    <row r="18" spans="1:25" ht="15" customHeight="1">
      <c r="A18" s="34" t="s">
        <v>450</v>
      </c>
      <c r="B18" s="32" t="s">
        <v>74</v>
      </c>
      <c r="C18" s="19">
        <v>36373</v>
      </c>
      <c r="D18" s="32"/>
      <c r="E18" s="19">
        <v>5110102</v>
      </c>
      <c r="F18" s="35"/>
      <c r="G18" s="19">
        <v>0</v>
      </c>
      <c r="H18" s="35"/>
      <c r="I18" s="19">
        <v>0</v>
      </c>
      <c r="J18" s="35"/>
      <c r="K18" s="19">
        <v>0</v>
      </c>
      <c r="L18" s="35"/>
      <c r="M18" s="19">
        <v>0</v>
      </c>
      <c r="N18" s="35"/>
      <c r="O18" s="19">
        <v>0</v>
      </c>
      <c r="P18" s="35"/>
      <c r="Q18" s="19">
        <v>0</v>
      </c>
      <c r="R18" s="26"/>
      <c r="S18" s="19">
        <v>0</v>
      </c>
      <c r="T18" s="26"/>
      <c r="U18" s="19">
        <v>0</v>
      </c>
      <c r="V18" s="26"/>
      <c r="W18" s="19">
        <f t="shared" si="0"/>
        <v>5146475</v>
      </c>
      <c r="X18" s="526"/>
      <c r="Y18" s="19">
        <v>5168335</v>
      </c>
    </row>
    <row r="19" spans="1:25" ht="15" customHeight="1">
      <c r="A19" s="34" t="s">
        <v>1334</v>
      </c>
      <c r="B19" s="32" t="s">
        <v>74</v>
      </c>
      <c r="C19" s="19">
        <v>0</v>
      </c>
      <c r="D19" s="32"/>
      <c r="E19" s="19">
        <v>777</v>
      </c>
      <c r="F19" s="35"/>
      <c r="G19" s="19">
        <v>0</v>
      </c>
      <c r="H19" s="35"/>
      <c r="I19" s="19">
        <v>0</v>
      </c>
      <c r="J19" s="35"/>
      <c r="K19" s="19">
        <v>0</v>
      </c>
      <c r="L19" s="35"/>
      <c r="M19" s="19">
        <v>0</v>
      </c>
      <c r="N19" s="35"/>
      <c r="O19" s="19">
        <v>0</v>
      </c>
      <c r="P19" s="35"/>
      <c r="Q19" s="19">
        <v>0</v>
      </c>
      <c r="R19" s="26"/>
      <c r="S19" s="19">
        <v>0</v>
      </c>
      <c r="T19" s="26"/>
      <c r="U19" s="19">
        <v>0</v>
      </c>
      <c r="V19" s="26"/>
      <c r="W19" s="19">
        <f t="shared" si="0"/>
        <v>777</v>
      </c>
      <c r="X19" s="26"/>
      <c r="Y19" s="19">
        <v>3650111</v>
      </c>
    </row>
    <row r="20" spans="1:25" ht="22.35" customHeight="1">
      <c r="A20" s="33" t="s">
        <v>451</v>
      </c>
      <c r="B20" s="32" t="s">
        <v>74</v>
      </c>
      <c r="C20" s="527">
        <f>ROUND(SUM(C14:C19),1)</f>
        <v>36373</v>
      </c>
      <c r="D20" s="25"/>
      <c r="E20" s="527">
        <f>ROUND(SUM(E14:E19),1)</f>
        <v>69799346</v>
      </c>
      <c r="F20" s="36"/>
      <c r="G20" s="527">
        <f>ROUND(SUM(G14:G19),1)</f>
        <v>0</v>
      </c>
      <c r="H20" s="36"/>
      <c r="I20" s="527">
        <f>ROUND(SUM(I14:I19),1)</f>
        <v>0</v>
      </c>
      <c r="J20" s="36"/>
      <c r="K20" s="527">
        <f>ROUND(SUM(K14:K19),1)</f>
        <v>0</v>
      </c>
      <c r="L20" s="36"/>
      <c r="M20" s="527">
        <f>ROUND(SUM(M14:M19),1)</f>
        <v>0</v>
      </c>
      <c r="N20" s="36"/>
      <c r="O20" s="527">
        <f>ROUND(SUM(O14:O19),1)</f>
        <v>0</v>
      </c>
      <c r="P20" s="36"/>
      <c r="Q20" s="527">
        <f>ROUND(SUM(Q14:Q19),1)</f>
        <v>0</v>
      </c>
      <c r="R20" s="37"/>
      <c r="S20" s="527">
        <f>ROUND(SUM(S14:S19),1)</f>
        <v>0</v>
      </c>
      <c r="T20" s="37"/>
      <c r="U20" s="527">
        <f>ROUND(SUM(U14:U19),1)</f>
        <v>0</v>
      </c>
      <c r="V20" s="37"/>
      <c r="W20" s="527">
        <f>ROUND(SUM(W14:W19),1)</f>
        <v>69835719</v>
      </c>
      <c r="X20" s="37"/>
      <c r="Y20" s="527">
        <f>ROUND(SUM(Y14:Y19),1)</f>
        <v>68408096</v>
      </c>
    </row>
    <row r="21" spans="1:25" ht="13.5" customHeight="1">
      <c r="A21" s="33"/>
      <c r="B21" s="32" t="s">
        <v>74</v>
      </c>
      <c r="C21" s="38"/>
      <c r="D21" s="32"/>
      <c r="E21" s="38"/>
      <c r="F21" s="35"/>
      <c r="G21" s="38"/>
      <c r="H21" s="35"/>
      <c r="I21" s="38"/>
      <c r="J21" s="35"/>
      <c r="K21" s="38"/>
      <c r="L21" s="35"/>
      <c r="M21" s="38"/>
      <c r="N21" s="35"/>
      <c r="O21" s="38"/>
      <c r="P21" s="35"/>
      <c r="Q21" s="38"/>
      <c r="R21" s="26"/>
      <c r="S21" s="38"/>
      <c r="T21" s="26"/>
      <c r="U21" s="38"/>
      <c r="V21" s="26"/>
      <c r="W21" s="18"/>
      <c r="X21" s="26"/>
      <c r="Y21" s="38"/>
    </row>
    <row r="22" spans="1:25" ht="12" customHeight="1">
      <c r="A22" s="31"/>
      <c r="B22" s="32" t="s">
        <v>74</v>
      </c>
      <c r="C22" s="30"/>
      <c r="D22" s="32"/>
      <c r="E22" s="30"/>
      <c r="F22" s="35"/>
      <c r="G22" s="30"/>
      <c r="H22" s="35"/>
      <c r="I22" s="30"/>
      <c r="J22" s="35"/>
      <c r="K22" s="30"/>
      <c r="L22" s="35"/>
      <c r="M22" s="30"/>
      <c r="N22" s="35"/>
      <c r="O22" s="30"/>
      <c r="P22" s="35"/>
      <c r="Q22" s="30"/>
      <c r="R22" s="26"/>
      <c r="S22" s="30"/>
      <c r="T22" s="26"/>
      <c r="U22" s="30"/>
      <c r="V22" s="26"/>
      <c r="W22" s="19"/>
      <c r="X22" s="26"/>
      <c r="Y22" s="30"/>
    </row>
    <row r="23" spans="1:25" ht="15" customHeight="1">
      <c r="A23" s="33" t="s">
        <v>80</v>
      </c>
      <c r="B23" s="32" t="s">
        <v>74</v>
      </c>
      <c r="C23" s="30"/>
      <c r="D23" s="32"/>
      <c r="E23" s="30"/>
      <c r="F23" s="35"/>
      <c r="G23" s="30"/>
      <c r="H23" s="35"/>
      <c r="I23" s="30"/>
      <c r="J23" s="35"/>
      <c r="K23" s="30"/>
      <c r="L23" s="35"/>
      <c r="M23" s="30"/>
      <c r="N23" s="35"/>
      <c r="O23" s="30"/>
      <c r="P23" s="35"/>
      <c r="Q23" s="30"/>
      <c r="R23" s="26"/>
      <c r="S23" s="30"/>
      <c r="T23" s="26"/>
      <c r="U23" s="30"/>
      <c r="V23" s="26"/>
      <c r="W23" s="19"/>
      <c r="X23" s="26"/>
      <c r="Y23" s="30"/>
    </row>
    <row r="24" spans="1:25" ht="15" customHeight="1">
      <c r="A24" s="31" t="s">
        <v>452</v>
      </c>
      <c r="B24" s="32" t="s">
        <v>74</v>
      </c>
      <c r="C24" s="30"/>
      <c r="D24" s="32"/>
      <c r="E24" s="30"/>
      <c r="F24" s="35"/>
      <c r="G24" s="30"/>
      <c r="H24" s="35"/>
      <c r="I24" s="30"/>
      <c r="J24" s="35"/>
      <c r="K24" s="30"/>
      <c r="L24" s="35"/>
      <c r="M24" s="30"/>
      <c r="N24" s="35"/>
      <c r="O24" s="30"/>
      <c r="P24" s="35"/>
      <c r="Q24" s="30"/>
      <c r="R24" s="26"/>
      <c r="S24" s="30"/>
      <c r="T24" s="26"/>
      <c r="U24" s="30"/>
      <c r="V24" s="26"/>
      <c r="W24" s="20"/>
      <c r="X24" s="26"/>
      <c r="Y24" s="30"/>
    </row>
    <row r="25" spans="1:25" ht="15" customHeight="1">
      <c r="A25" s="11" t="s">
        <v>453</v>
      </c>
      <c r="B25" s="32" t="s">
        <v>74</v>
      </c>
      <c r="C25" s="19">
        <v>38277442</v>
      </c>
      <c r="D25" s="32"/>
      <c r="E25" s="19">
        <v>0</v>
      </c>
      <c r="F25" s="35" t="s">
        <v>74</v>
      </c>
      <c r="G25" s="19">
        <v>0</v>
      </c>
      <c r="H25" s="35"/>
      <c r="I25" s="19">
        <v>0</v>
      </c>
      <c r="J25" s="35"/>
      <c r="K25" s="19">
        <v>0</v>
      </c>
      <c r="L25" s="35"/>
      <c r="M25" s="19">
        <v>0</v>
      </c>
      <c r="N25" s="35"/>
      <c r="O25" s="19">
        <v>0</v>
      </c>
      <c r="P25" s="35"/>
      <c r="Q25" s="19">
        <v>0</v>
      </c>
      <c r="R25" s="26"/>
      <c r="S25" s="19">
        <v>0</v>
      </c>
      <c r="T25" s="26"/>
      <c r="U25" s="19">
        <v>0</v>
      </c>
      <c r="V25" s="26"/>
      <c r="W25" s="19">
        <f>ROUND(SUM(C25:V25),1)</f>
        <v>38277442</v>
      </c>
      <c r="X25" s="26"/>
      <c r="Y25" s="19">
        <v>36349894</v>
      </c>
    </row>
    <row r="26" spans="1:25" ht="15" customHeight="1">
      <c r="A26" s="11" t="s">
        <v>83</v>
      </c>
      <c r="B26" s="32" t="s">
        <v>74</v>
      </c>
      <c r="C26" s="19">
        <v>5510</v>
      </c>
      <c r="D26" s="32"/>
      <c r="E26" s="19">
        <v>0</v>
      </c>
      <c r="F26" s="35"/>
      <c r="G26" s="19">
        <v>0</v>
      </c>
      <c r="H26" s="35"/>
      <c r="I26" s="19">
        <v>0</v>
      </c>
      <c r="J26" s="35"/>
      <c r="K26" s="19">
        <v>0</v>
      </c>
      <c r="L26" s="35"/>
      <c r="M26" s="19">
        <v>0</v>
      </c>
      <c r="N26" s="35"/>
      <c r="O26" s="19">
        <v>0</v>
      </c>
      <c r="P26" s="35"/>
      <c r="Q26" s="19">
        <v>0</v>
      </c>
      <c r="R26" s="26"/>
      <c r="S26" s="19">
        <v>0</v>
      </c>
      <c r="T26" s="26"/>
      <c r="U26" s="19">
        <v>0</v>
      </c>
      <c r="V26" s="26"/>
      <c r="W26" s="19">
        <f t="shared" ref="W26:W33" si="1">ROUND(SUM(C26:V26),1)</f>
        <v>5510</v>
      </c>
      <c r="X26" s="26"/>
      <c r="Y26" s="19">
        <v>4801</v>
      </c>
    </row>
    <row r="27" spans="1:25" ht="15" customHeight="1">
      <c r="A27" s="11" t="s">
        <v>84</v>
      </c>
      <c r="B27" s="32" t="s">
        <v>74</v>
      </c>
      <c r="C27" s="19">
        <v>1268394</v>
      </c>
      <c r="D27" s="32"/>
      <c r="E27" s="19">
        <v>0</v>
      </c>
      <c r="F27" s="35"/>
      <c r="G27" s="19">
        <v>0</v>
      </c>
      <c r="H27" s="35"/>
      <c r="I27" s="19">
        <v>0</v>
      </c>
      <c r="J27" s="35"/>
      <c r="K27" s="19">
        <v>0</v>
      </c>
      <c r="L27" s="35"/>
      <c r="M27" s="19">
        <v>474</v>
      </c>
      <c r="N27" s="35"/>
      <c r="O27" s="19">
        <v>0</v>
      </c>
      <c r="P27" s="35"/>
      <c r="Q27" s="19">
        <v>0</v>
      </c>
      <c r="R27" s="26"/>
      <c r="S27" s="19">
        <v>0</v>
      </c>
      <c r="T27" s="26"/>
      <c r="U27" s="19">
        <v>0</v>
      </c>
      <c r="V27" s="26"/>
      <c r="W27" s="19">
        <f t="shared" si="1"/>
        <v>1268868</v>
      </c>
      <c r="X27" s="26"/>
      <c r="Y27" s="19">
        <v>1157567</v>
      </c>
    </row>
    <row r="28" spans="1:25" ht="15" customHeight="1">
      <c r="A28" s="11" t="s">
        <v>85</v>
      </c>
      <c r="B28" s="32" t="s">
        <v>74</v>
      </c>
      <c r="C28" s="19"/>
      <c r="D28" s="32"/>
      <c r="E28" s="19"/>
      <c r="F28" s="35" t="s">
        <v>74</v>
      </c>
      <c r="G28" s="19"/>
      <c r="H28" s="35"/>
      <c r="I28" s="19"/>
      <c r="J28" s="35"/>
      <c r="K28" s="19"/>
      <c r="L28" s="35"/>
      <c r="M28" s="19"/>
      <c r="N28" s="35"/>
      <c r="O28" s="19"/>
      <c r="P28" s="35"/>
      <c r="Q28" s="19"/>
      <c r="R28" s="26"/>
      <c r="S28" s="19"/>
      <c r="T28" s="26"/>
      <c r="U28" s="19"/>
      <c r="V28" s="26"/>
      <c r="W28" s="19" t="s">
        <v>74</v>
      </c>
      <c r="X28" s="26"/>
      <c r="Y28" s="19"/>
    </row>
    <row r="29" spans="1:25" ht="15" customHeight="1">
      <c r="A29" s="15" t="s">
        <v>454</v>
      </c>
      <c r="B29" s="32" t="s">
        <v>74</v>
      </c>
      <c r="C29" s="19">
        <v>31727179</v>
      </c>
      <c r="D29" s="32"/>
      <c r="E29" s="19">
        <v>0</v>
      </c>
      <c r="F29" s="35"/>
      <c r="G29" s="19">
        <v>0</v>
      </c>
      <c r="H29" s="35"/>
      <c r="I29" s="19">
        <v>0</v>
      </c>
      <c r="J29" s="35"/>
      <c r="K29" s="19">
        <v>0</v>
      </c>
      <c r="L29" s="35"/>
      <c r="M29" s="19">
        <v>0</v>
      </c>
      <c r="N29" s="35"/>
      <c r="O29" s="19">
        <v>0</v>
      </c>
      <c r="P29" s="35"/>
      <c r="Q29" s="19">
        <v>0</v>
      </c>
      <c r="R29" s="26"/>
      <c r="S29" s="19">
        <v>0</v>
      </c>
      <c r="T29" s="26"/>
      <c r="U29" s="19">
        <v>0</v>
      </c>
      <c r="V29" s="26"/>
      <c r="W29" s="19">
        <f t="shared" si="1"/>
        <v>31727179</v>
      </c>
      <c r="X29" s="26"/>
      <c r="Y29" s="19">
        <v>27499387</v>
      </c>
    </row>
    <row r="30" spans="1:25" ht="15" customHeight="1">
      <c r="A30" s="11" t="s">
        <v>1224</v>
      </c>
      <c r="B30" s="32" t="s">
        <v>74</v>
      </c>
      <c r="C30" s="19">
        <v>4124283</v>
      </c>
      <c r="D30" s="32"/>
      <c r="E30" s="19">
        <v>0</v>
      </c>
      <c r="F30" s="35"/>
      <c r="G30" s="19">
        <v>0</v>
      </c>
      <c r="H30" s="35"/>
      <c r="I30" s="19">
        <v>0</v>
      </c>
      <c r="J30" s="35"/>
      <c r="K30" s="19">
        <v>0</v>
      </c>
      <c r="L30" s="35"/>
      <c r="M30" s="19">
        <v>0</v>
      </c>
      <c r="N30" s="35"/>
      <c r="O30" s="19">
        <v>0</v>
      </c>
      <c r="P30" s="35"/>
      <c r="Q30" s="19">
        <v>0</v>
      </c>
      <c r="R30" s="26"/>
      <c r="S30" s="19">
        <v>0</v>
      </c>
      <c r="T30" s="26"/>
      <c r="U30" s="19">
        <v>0</v>
      </c>
      <c r="V30" s="26"/>
      <c r="W30" s="19">
        <f t="shared" si="1"/>
        <v>4124283</v>
      </c>
      <c r="X30" s="26"/>
      <c r="Y30" s="19">
        <v>3605117</v>
      </c>
    </row>
    <row r="31" spans="1:25" ht="15" customHeight="1">
      <c r="A31" s="11" t="s">
        <v>1229</v>
      </c>
      <c r="B31" s="32" t="s">
        <v>74</v>
      </c>
      <c r="C31" s="19">
        <v>676301</v>
      </c>
      <c r="D31" s="32"/>
      <c r="E31" s="19">
        <v>0</v>
      </c>
      <c r="F31" s="35"/>
      <c r="G31" s="19">
        <v>0</v>
      </c>
      <c r="H31" s="35"/>
      <c r="I31" s="19">
        <v>0</v>
      </c>
      <c r="J31" s="35"/>
      <c r="K31" s="19">
        <v>0</v>
      </c>
      <c r="L31" s="35"/>
      <c r="M31" s="19">
        <v>0</v>
      </c>
      <c r="N31" s="35"/>
      <c r="O31" s="19">
        <v>0</v>
      </c>
      <c r="P31" s="35"/>
      <c r="Q31" s="19">
        <v>0</v>
      </c>
      <c r="R31" s="26"/>
      <c r="S31" s="19">
        <v>0</v>
      </c>
      <c r="T31" s="26"/>
      <c r="U31" s="19">
        <v>0</v>
      </c>
      <c r="V31" s="26"/>
      <c r="W31" s="19">
        <f t="shared" si="1"/>
        <v>676301</v>
      </c>
      <c r="X31" s="26"/>
      <c r="Y31" s="19">
        <v>498361</v>
      </c>
    </row>
    <row r="32" spans="1:25" ht="15" customHeight="1">
      <c r="A32" s="11" t="s">
        <v>1233</v>
      </c>
      <c r="B32" s="32" t="s">
        <v>74</v>
      </c>
      <c r="C32" s="19">
        <v>6372997</v>
      </c>
      <c r="D32" s="32"/>
      <c r="E32" s="19">
        <v>0</v>
      </c>
      <c r="F32" s="35"/>
      <c r="G32" s="19">
        <v>0</v>
      </c>
      <c r="H32" s="35"/>
      <c r="I32" s="19">
        <v>0</v>
      </c>
      <c r="J32" s="35"/>
      <c r="K32" s="19">
        <v>0</v>
      </c>
      <c r="L32" s="35"/>
      <c r="M32" s="19">
        <v>0</v>
      </c>
      <c r="N32" s="35"/>
      <c r="O32" s="19">
        <v>0</v>
      </c>
      <c r="P32" s="35"/>
      <c r="Q32" s="19">
        <v>0</v>
      </c>
      <c r="R32" s="26"/>
      <c r="S32" s="19">
        <v>0</v>
      </c>
      <c r="T32" s="26"/>
      <c r="U32" s="19">
        <v>0</v>
      </c>
      <c r="V32" s="26"/>
      <c r="W32" s="19">
        <f t="shared" si="1"/>
        <v>6372997</v>
      </c>
      <c r="X32" s="26"/>
      <c r="Y32" s="19">
        <v>5213840</v>
      </c>
    </row>
    <row r="33" spans="1:25" ht="15" customHeight="1">
      <c r="A33" s="11" t="s">
        <v>1227</v>
      </c>
      <c r="B33" s="32" t="s">
        <v>74</v>
      </c>
      <c r="C33" s="19">
        <v>298112</v>
      </c>
      <c r="D33" s="32"/>
      <c r="E33" s="19">
        <v>0</v>
      </c>
      <c r="F33" s="35"/>
      <c r="G33" s="19">
        <v>0</v>
      </c>
      <c r="H33" s="35"/>
      <c r="I33" s="19">
        <v>0</v>
      </c>
      <c r="J33" s="35"/>
      <c r="K33" s="19">
        <v>0</v>
      </c>
      <c r="L33" s="35"/>
      <c r="M33" s="19">
        <v>0</v>
      </c>
      <c r="N33" s="35"/>
      <c r="O33" s="19">
        <v>0</v>
      </c>
      <c r="P33" s="35"/>
      <c r="Q33" s="19">
        <v>0</v>
      </c>
      <c r="R33" s="26"/>
      <c r="S33" s="19">
        <v>0</v>
      </c>
      <c r="T33" s="26"/>
      <c r="U33" s="19">
        <v>0</v>
      </c>
      <c r="V33" s="26"/>
      <c r="W33" s="19">
        <f t="shared" si="1"/>
        <v>298112</v>
      </c>
      <c r="X33" s="26"/>
      <c r="Y33" s="19">
        <v>256010</v>
      </c>
    </row>
    <row r="34" spans="1:25" ht="15" customHeight="1">
      <c r="A34" s="11" t="s">
        <v>455</v>
      </c>
      <c r="B34" s="32" t="s">
        <v>74</v>
      </c>
      <c r="C34" s="19">
        <v>254593</v>
      </c>
      <c r="D34" s="32"/>
      <c r="E34" s="19">
        <v>0</v>
      </c>
      <c r="F34" s="35"/>
      <c r="G34" s="19">
        <v>0</v>
      </c>
      <c r="H34" s="35"/>
      <c r="I34" s="19">
        <v>0</v>
      </c>
      <c r="J34" s="35"/>
      <c r="K34" s="19">
        <v>0</v>
      </c>
      <c r="L34" s="35"/>
      <c r="M34" s="19">
        <v>0</v>
      </c>
      <c r="N34" s="35"/>
      <c r="O34" s="19">
        <v>0</v>
      </c>
      <c r="P34" s="35"/>
      <c r="Q34" s="19">
        <v>0</v>
      </c>
      <c r="R34" s="26"/>
      <c r="S34" s="19">
        <v>0</v>
      </c>
      <c r="T34" s="26"/>
      <c r="U34" s="19">
        <v>0</v>
      </c>
      <c r="V34" s="26"/>
      <c r="W34" s="19">
        <f>ROUND(SUM(C34:V34),1)</f>
        <v>254593</v>
      </c>
      <c r="X34" s="26"/>
      <c r="Y34" s="19">
        <v>247716</v>
      </c>
    </row>
    <row r="35" spans="1:25" ht="15.75" customHeight="1">
      <c r="A35" s="33" t="s">
        <v>456</v>
      </c>
      <c r="B35" s="32" t="s">
        <v>457</v>
      </c>
      <c r="C35" s="17">
        <f>ROUND(SUM(C25:C34),1)</f>
        <v>83004811</v>
      </c>
      <c r="D35" s="25"/>
      <c r="E35" s="17">
        <f>ROUND(SUM(E25:E34),1)</f>
        <v>0</v>
      </c>
      <c r="F35" s="36"/>
      <c r="G35" s="17">
        <f>ROUND(SUM(G25:G34),1)</f>
        <v>0</v>
      </c>
      <c r="H35" s="36"/>
      <c r="I35" s="17">
        <f>ROUND(SUM(I25:I34),1)</f>
        <v>0</v>
      </c>
      <c r="J35" s="36"/>
      <c r="K35" s="17">
        <f>ROUND(SUM(K25:K34),1)</f>
        <v>0</v>
      </c>
      <c r="L35" s="36"/>
      <c r="M35" s="17">
        <f>ROUND(SUM(M25:M34),1)</f>
        <v>474</v>
      </c>
      <c r="N35" s="36"/>
      <c r="O35" s="17">
        <f>ROUND(SUM(O25:O34),1)</f>
        <v>0</v>
      </c>
      <c r="P35" s="36"/>
      <c r="Q35" s="17">
        <f>ROUND(SUM(Q25:Q34),1)</f>
        <v>0</v>
      </c>
      <c r="R35" s="37"/>
      <c r="S35" s="17">
        <f>ROUND(SUM(S25:S34),1)</f>
        <v>0</v>
      </c>
      <c r="T35" s="37"/>
      <c r="U35" s="17">
        <f>ROUND(SUM(U25:U34),1)</f>
        <v>0</v>
      </c>
      <c r="V35" s="37"/>
      <c r="W35" s="17">
        <f>ROUND(SUM(W25:W34),1)</f>
        <v>83005285</v>
      </c>
      <c r="X35" s="37"/>
      <c r="Y35" s="17">
        <f>ROUND(SUM(Y25:Y34),1)</f>
        <v>74832693</v>
      </c>
    </row>
    <row r="36" spans="1:25" ht="15" customHeight="1">
      <c r="A36" s="31" t="s">
        <v>126</v>
      </c>
      <c r="B36" s="32" t="s">
        <v>74</v>
      </c>
      <c r="C36" s="30"/>
      <c r="D36" s="32"/>
      <c r="E36" s="30"/>
      <c r="F36" s="35"/>
      <c r="G36" s="30"/>
      <c r="H36" s="35"/>
      <c r="I36" s="30"/>
      <c r="J36" s="35"/>
      <c r="K36" s="30"/>
      <c r="L36" s="35"/>
      <c r="M36" s="30"/>
      <c r="N36" s="35"/>
      <c r="O36" s="30"/>
      <c r="P36" s="35"/>
      <c r="Q36" s="30"/>
      <c r="R36" s="26"/>
      <c r="S36" s="30"/>
      <c r="T36" s="26"/>
      <c r="U36" s="30"/>
      <c r="V36" s="26"/>
      <c r="W36" s="19"/>
      <c r="X36" s="26"/>
      <c r="Y36" s="30"/>
    </row>
    <row r="37" spans="1:25" ht="15" customHeight="1">
      <c r="A37" s="31" t="s">
        <v>1234</v>
      </c>
      <c r="B37" s="32" t="s">
        <v>74</v>
      </c>
      <c r="C37" s="19">
        <v>0</v>
      </c>
      <c r="D37" s="32"/>
      <c r="E37" s="19">
        <v>11790632</v>
      </c>
      <c r="F37" s="35"/>
      <c r="G37" s="19">
        <v>0</v>
      </c>
      <c r="H37" s="35"/>
      <c r="I37" s="19">
        <v>0</v>
      </c>
      <c r="J37" s="35"/>
      <c r="K37" s="19">
        <v>0</v>
      </c>
      <c r="L37" s="35"/>
      <c r="M37" s="19">
        <v>0</v>
      </c>
      <c r="N37" s="35"/>
      <c r="O37" s="19">
        <v>0</v>
      </c>
      <c r="P37" s="35"/>
      <c r="Q37" s="19">
        <v>0</v>
      </c>
      <c r="R37" s="26"/>
      <c r="S37" s="19">
        <v>0</v>
      </c>
      <c r="T37" s="26"/>
      <c r="U37" s="19">
        <v>0</v>
      </c>
      <c r="V37" s="26"/>
      <c r="W37" s="19">
        <f>ROUND(SUM(C37:V37),1)</f>
        <v>11790632</v>
      </c>
      <c r="X37" s="26"/>
      <c r="Y37" s="19">
        <v>10784065</v>
      </c>
    </row>
    <row r="38" spans="1:25" ht="15" customHeight="1">
      <c r="A38" s="31" t="s">
        <v>1235</v>
      </c>
      <c r="B38" s="32" t="s">
        <v>74</v>
      </c>
      <c r="C38" s="19">
        <v>0</v>
      </c>
      <c r="D38" s="32"/>
      <c r="E38" s="19">
        <v>3713575</v>
      </c>
      <c r="F38" s="35"/>
      <c r="G38" s="19">
        <v>0</v>
      </c>
      <c r="H38" s="35"/>
      <c r="I38" s="19">
        <v>0</v>
      </c>
      <c r="J38" s="35"/>
      <c r="K38" s="19">
        <v>0</v>
      </c>
      <c r="L38" s="35"/>
      <c r="M38" s="19">
        <v>0</v>
      </c>
      <c r="N38" s="35"/>
      <c r="O38" s="19">
        <v>0</v>
      </c>
      <c r="P38" s="35"/>
      <c r="Q38" s="19">
        <v>0</v>
      </c>
      <c r="R38" s="26"/>
      <c r="S38" s="19">
        <v>0</v>
      </c>
      <c r="T38" s="26"/>
      <c r="U38" s="19">
        <v>0</v>
      </c>
      <c r="V38" s="26"/>
      <c r="W38" s="19">
        <f>ROUND(SUM(C38:V38),1)</f>
        <v>3713575</v>
      </c>
      <c r="X38" s="26"/>
      <c r="Y38" s="19">
        <v>2931844</v>
      </c>
    </row>
    <row r="39" spans="1:25" ht="15" customHeight="1">
      <c r="A39" s="34" t="s">
        <v>458</v>
      </c>
      <c r="B39" s="32" t="s">
        <v>74</v>
      </c>
      <c r="C39" s="19">
        <v>0</v>
      </c>
      <c r="D39" s="32" t="s">
        <v>74</v>
      </c>
      <c r="E39" s="19">
        <v>10343195</v>
      </c>
      <c r="F39" s="30"/>
      <c r="G39" s="19">
        <v>0</v>
      </c>
      <c r="H39" s="35"/>
      <c r="I39" s="19">
        <v>0</v>
      </c>
      <c r="J39" s="35"/>
      <c r="K39" s="19">
        <v>0</v>
      </c>
      <c r="L39" s="35"/>
      <c r="M39" s="19">
        <v>0</v>
      </c>
      <c r="N39" s="35"/>
      <c r="O39" s="19">
        <v>0</v>
      </c>
      <c r="P39" s="35"/>
      <c r="Q39" s="19">
        <v>0</v>
      </c>
      <c r="R39" s="26"/>
      <c r="S39" s="19">
        <v>0</v>
      </c>
      <c r="T39" s="26"/>
      <c r="U39" s="19">
        <v>0</v>
      </c>
      <c r="V39" s="26"/>
      <c r="W39" s="19">
        <f>ROUND(SUM(C39:V39),1)</f>
        <v>10343195</v>
      </c>
      <c r="X39" s="526"/>
      <c r="Y39" s="19">
        <v>9296763</v>
      </c>
    </row>
    <row r="40" spans="1:25" ht="22.35" customHeight="1">
      <c r="A40" s="33" t="s">
        <v>459</v>
      </c>
      <c r="B40" s="32" t="s">
        <v>74</v>
      </c>
      <c r="C40" s="527">
        <f>ROUND(SUM(C35:C39),1)</f>
        <v>83004811</v>
      </c>
      <c r="D40" s="25"/>
      <c r="E40" s="527">
        <f>ROUND(SUM(E35:E39),1)</f>
        <v>25847402</v>
      </c>
      <c r="F40" s="36"/>
      <c r="G40" s="527">
        <f>ROUND(SUM(G35:G39),1)</f>
        <v>0</v>
      </c>
      <c r="H40" s="36"/>
      <c r="I40" s="527">
        <f>ROUND(SUM(I35:I39),1)</f>
        <v>0</v>
      </c>
      <c r="J40" s="36"/>
      <c r="K40" s="527">
        <f>ROUND(SUM(K35:K39),1)</f>
        <v>0</v>
      </c>
      <c r="L40" s="36"/>
      <c r="M40" s="527">
        <f>ROUND(SUM(M35:M39),1)</f>
        <v>474</v>
      </c>
      <c r="N40" s="36"/>
      <c r="O40" s="527">
        <f>ROUND(SUM(O35:O39),1)</f>
        <v>0</v>
      </c>
      <c r="P40" s="36"/>
      <c r="Q40" s="527">
        <f>ROUND(SUM(Q35:Q39),1)</f>
        <v>0</v>
      </c>
      <c r="R40" s="37"/>
      <c r="S40" s="527">
        <f>ROUND(SUM(S35:S39),1)</f>
        <v>0</v>
      </c>
      <c r="T40" s="37"/>
      <c r="U40" s="527">
        <f>ROUND(SUM(U35:U39),1)</f>
        <v>0</v>
      </c>
      <c r="V40" s="37"/>
      <c r="W40" s="527">
        <f>ROUND(SUM(W35:W39),1)</f>
        <v>108852687</v>
      </c>
      <c r="X40" s="37"/>
      <c r="Y40" s="527">
        <f>ROUND(SUM(Y35:Y39),1)</f>
        <v>97845365</v>
      </c>
    </row>
    <row r="41" spans="1:25" ht="11.1" customHeight="1">
      <c r="A41" s="33"/>
      <c r="B41" s="32" t="s">
        <v>74</v>
      </c>
      <c r="C41" s="18" t="s">
        <v>74</v>
      </c>
      <c r="D41" s="32"/>
      <c r="E41" s="18" t="s">
        <v>74</v>
      </c>
      <c r="F41" s="35"/>
      <c r="G41" s="18" t="s">
        <v>74</v>
      </c>
      <c r="H41" s="35"/>
      <c r="I41" s="18" t="s">
        <v>74</v>
      </c>
      <c r="J41" s="35"/>
      <c r="K41" s="18" t="s">
        <v>74</v>
      </c>
      <c r="L41" s="35"/>
      <c r="M41" s="18" t="s">
        <v>74</v>
      </c>
      <c r="N41" s="35"/>
      <c r="O41" s="18" t="s">
        <v>74</v>
      </c>
      <c r="P41" s="35"/>
      <c r="Q41" s="18" t="s">
        <v>74</v>
      </c>
      <c r="R41" s="26"/>
      <c r="S41" s="18" t="s">
        <v>74</v>
      </c>
      <c r="T41" s="26"/>
      <c r="U41" s="18" t="s">
        <v>74</v>
      </c>
      <c r="V41" s="26"/>
      <c r="W41" s="18"/>
      <c r="X41" s="26"/>
      <c r="Y41" s="18" t="s">
        <v>74</v>
      </c>
    </row>
    <row r="42" spans="1:25" ht="16.350000000000001" customHeight="1">
      <c r="A42" s="33" t="s">
        <v>186</v>
      </c>
      <c r="B42" s="32" t="s">
        <v>74</v>
      </c>
      <c r="C42" s="19"/>
      <c r="D42" s="32"/>
      <c r="E42" s="19"/>
      <c r="F42" s="35"/>
      <c r="G42" s="19"/>
      <c r="H42" s="35"/>
      <c r="I42" s="19"/>
      <c r="J42" s="35"/>
      <c r="K42" s="19"/>
      <c r="L42" s="35"/>
      <c r="M42" s="19"/>
      <c r="N42" s="35"/>
      <c r="O42" s="19"/>
      <c r="P42" s="35"/>
      <c r="Q42" s="19"/>
      <c r="R42" s="26"/>
      <c r="S42" s="19"/>
      <c r="T42" s="26"/>
      <c r="U42" s="19"/>
      <c r="V42" s="26"/>
      <c r="W42" s="19"/>
      <c r="X42" s="26"/>
      <c r="Y42" s="19"/>
    </row>
    <row r="43" spans="1:25" ht="16.350000000000001" customHeight="1">
      <c r="A43" s="33" t="s">
        <v>460</v>
      </c>
      <c r="B43" s="32" t="s">
        <v>74</v>
      </c>
      <c r="C43" s="22">
        <f>ROUND(SUM(C20-C40),1)</f>
        <v>-82968438</v>
      </c>
      <c r="D43" s="25"/>
      <c r="E43" s="22">
        <f>ROUND(SUM(E20-E40),1)</f>
        <v>43951944</v>
      </c>
      <c r="F43" s="36"/>
      <c r="G43" s="22">
        <f>ROUND(SUM(G20-G40),1)</f>
        <v>0</v>
      </c>
      <c r="H43" s="36"/>
      <c r="I43" s="22">
        <f>ROUND(SUM(I20-I40),1)</f>
        <v>0</v>
      </c>
      <c r="J43" s="36"/>
      <c r="K43" s="22">
        <f>ROUND(SUM(K20-K40),1)</f>
        <v>0</v>
      </c>
      <c r="L43" s="36"/>
      <c r="M43" s="22">
        <f>ROUND(SUM(M20-M40),1)</f>
        <v>-474</v>
      </c>
      <c r="N43" s="36"/>
      <c r="O43" s="22">
        <f>ROUND(SUM(O20-O40),1)</f>
        <v>0</v>
      </c>
      <c r="P43" s="36"/>
      <c r="Q43" s="22">
        <f>ROUND(SUM(Q20-Q40),1)</f>
        <v>0</v>
      </c>
      <c r="R43" s="37"/>
      <c r="S43" s="22">
        <f>ROUND(SUM(S20-S40),1)</f>
        <v>0</v>
      </c>
      <c r="T43" s="37"/>
      <c r="U43" s="22">
        <f>ROUND(SUM(U20-U40),1)</f>
        <v>0</v>
      </c>
      <c r="V43" s="37"/>
      <c r="W43" s="22">
        <f>ROUND(SUM(W20-W40),1)</f>
        <v>-39016968</v>
      </c>
      <c r="X43" s="37"/>
      <c r="Y43" s="22">
        <f>ROUND(SUM(Y20-Y40),1)</f>
        <v>-29437269</v>
      </c>
    </row>
    <row r="44" spans="1:25" ht="12" customHeight="1">
      <c r="A44" s="31"/>
      <c r="B44" s="32" t="s">
        <v>74</v>
      </c>
      <c r="C44" s="18"/>
      <c r="D44" s="32"/>
      <c r="E44" s="18"/>
      <c r="F44" s="35"/>
      <c r="G44" s="18"/>
      <c r="H44" s="35"/>
      <c r="I44" s="18"/>
      <c r="J44" s="35"/>
      <c r="K44" s="18"/>
      <c r="L44" s="35"/>
      <c r="M44" s="18"/>
      <c r="N44" s="35"/>
      <c r="O44" s="18"/>
      <c r="P44" s="35"/>
      <c r="Q44" s="18"/>
      <c r="R44" s="26"/>
      <c r="S44" s="18"/>
      <c r="T44" s="26"/>
      <c r="U44" s="18"/>
      <c r="V44" s="26"/>
      <c r="W44" s="18"/>
      <c r="X44" s="26"/>
      <c r="Y44" s="18"/>
    </row>
    <row r="45" spans="1:25" ht="15" customHeight="1">
      <c r="A45" s="33" t="s">
        <v>96</v>
      </c>
      <c r="B45" s="32" t="s">
        <v>74</v>
      </c>
      <c r="C45" s="19"/>
      <c r="D45" s="32"/>
      <c r="E45" s="19"/>
      <c r="F45" s="35"/>
      <c r="G45" s="19"/>
      <c r="H45" s="35"/>
      <c r="I45" s="19"/>
      <c r="J45" s="35"/>
      <c r="K45" s="19"/>
      <c r="L45" s="35"/>
      <c r="M45" s="19"/>
      <c r="N45" s="35"/>
      <c r="O45" s="19"/>
      <c r="P45" s="35"/>
      <c r="Q45" s="19"/>
      <c r="R45" s="26"/>
      <c r="S45" s="19"/>
      <c r="T45" s="26"/>
      <c r="U45" s="19"/>
      <c r="V45" s="26"/>
      <c r="W45" s="19"/>
      <c r="X45" s="26"/>
      <c r="Y45" s="19"/>
    </row>
    <row r="46" spans="1:25" ht="14.1" customHeight="1">
      <c r="A46" s="34" t="s">
        <v>461</v>
      </c>
      <c r="B46" s="32" t="s">
        <v>74</v>
      </c>
      <c r="C46" s="19">
        <v>85688186</v>
      </c>
      <c r="D46" s="32"/>
      <c r="E46" s="19">
        <v>104006277</v>
      </c>
      <c r="F46" s="35"/>
      <c r="G46" s="19">
        <v>0</v>
      </c>
      <c r="H46" s="35"/>
      <c r="I46" s="19">
        <v>0</v>
      </c>
      <c r="J46" s="35"/>
      <c r="K46" s="19">
        <v>0</v>
      </c>
      <c r="L46" s="35"/>
      <c r="M46" s="19">
        <v>0</v>
      </c>
      <c r="N46" s="35"/>
      <c r="O46" s="19">
        <v>1000690</v>
      </c>
      <c r="P46" s="35"/>
      <c r="Q46" s="19">
        <v>46376333</v>
      </c>
      <c r="R46" s="26"/>
      <c r="S46" s="19">
        <v>0</v>
      </c>
      <c r="T46" s="26"/>
      <c r="U46" s="19">
        <v>-183142787</v>
      </c>
      <c r="V46" s="26"/>
      <c r="W46" s="19">
        <f>ROUND(SUM(C46:V46),1)</f>
        <v>53928699</v>
      </c>
      <c r="X46" s="26"/>
      <c r="Y46" s="19">
        <v>50852460</v>
      </c>
    </row>
    <row r="47" spans="1:25" ht="14.1" customHeight="1">
      <c r="A47" s="34" t="s">
        <v>462</v>
      </c>
      <c r="B47" s="32" t="s">
        <v>74</v>
      </c>
      <c r="C47" s="19">
        <v>-2719748</v>
      </c>
      <c r="D47" s="32"/>
      <c r="E47" s="19">
        <v>-147958221</v>
      </c>
      <c r="F47" s="35"/>
      <c r="G47" s="19">
        <v>0</v>
      </c>
      <c r="H47" s="35"/>
      <c r="I47" s="19">
        <v>0</v>
      </c>
      <c r="J47" s="35"/>
      <c r="K47" s="19">
        <v>0</v>
      </c>
      <c r="L47" s="35"/>
      <c r="M47" s="19">
        <v>0</v>
      </c>
      <c r="N47" s="35"/>
      <c r="O47" s="19">
        <v>0</v>
      </c>
      <c r="P47" s="35"/>
      <c r="Q47" s="19">
        <v>-48114784</v>
      </c>
      <c r="R47" s="26"/>
      <c r="S47" s="19">
        <v>0</v>
      </c>
      <c r="T47" s="26"/>
      <c r="U47" s="19">
        <v>183142787</v>
      </c>
      <c r="V47" s="26"/>
      <c r="W47" s="19">
        <f>ROUND(SUM(C47:V47),1)</f>
        <v>-15649966</v>
      </c>
      <c r="X47" s="26"/>
      <c r="Y47" s="19">
        <v>-10830270</v>
      </c>
    </row>
    <row r="48" spans="1:25" ht="10.35" customHeight="1">
      <c r="A48" s="31"/>
      <c r="B48" s="32" t="s">
        <v>74</v>
      </c>
      <c r="C48" s="18"/>
      <c r="D48" s="32"/>
      <c r="E48" s="18"/>
      <c r="F48" s="35"/>
      <c r="G48" s="18"/>
      <c r="H48" s="35"/>
      <c r="I48" s="18"/>
      <c r="J48" s="35"/>
      <c r="K48" s="18"/>
      <c r="L48" s="35"/>
      <c r="M48" s="18"/>
      <c r="N48" s="35"/>
      <c r="O48" s="18"/>
      <c r="P48" s="35"/>
      <c r="Q48" s="18"/>
      <c r="R48" s="26"/>
      <c r="S48" s="18"/>
      <c r="T48" s="26"/>
      <c r="U48" s="18"/>
      <c r="V48" s="26"/>
      <c r="W48" s="18"/>
      <c r="X48" s="26"/>
      <c r="Y48" s="18"/>
    </row>
    <row r="49" spans="1:26" ht="16.350000000000001" customHeight="1">
      <c r="A49" s="33" t="s">
        <v>463</v>
      </c>
      <c r="B49" s="32" t="s">
        <v>74</v>
      </c>
      <c r="C49" s="22">
        <f>ROUND(SUM(C46:C47),1)</f>
        <v>82968438</v>
      </c>
      <c r="D49" s="25"/>
      <c r="E49" s="22">
        <f>ROUND(SUM(E46:E47),1)</f>
        <v>-43951944</v>
      </c>
      <c r="F49" s="39"/>
      <c r="G49" s="22">
        <f>ROUND(SUM(G46:G47),1)</f>
        <v>0</v>
      </c>
      <c r="H49" s="36"/>
      <c r="I49" s="22">
        <f>ROUND(SUM(I46:I47),1)</f>
        <v>0</v>
      </c>
      <c r="J49" s="36"/>
      <c r="K49" s="22">
        <f>ROUND(SUM(K46:K47),1)</f>
        <v>0</v>
      </c>
      <c r="L49" s="36"/>
      <c r="M49" s="22">
        <f>ROUND(SUM(M46:M47),1)</f>
        <v>0</v>
      </c>
      <c r="N49" s="39"/>
      <c r="O49" s="22">
        <f>ROUND(SUM(O46:O47),1)</f>
        <v>1000690</v>
      </c>
      <c r="P49" s="36"/>
      <c r="Q49" s="22">
        <f>ROUND(SUM(Q46:Q47),1)</f>
        <v>-1738451</v>
      </c>
      <c r="R49" s="37"/>
      <c r="S49" s="22">
        <f>ROUND(SUM(S46:S47),1)</f>
        <v>0</v>
      </c>
      <c r="T49" s="37"/>
      <c r="U49" s="22">
        <f>ROUND(SUM(U46:U47),1)</f>
        <v>0</v>
      </c>
      <c r="V49" s="37"/>
      <c r="W49" s="22">
        <f>ROUND(SUM(W46:W47),1)</f>
        <v>38278733</v>
      </c>
      <c r="X49" s="37"/>
      <c r="Y49" s="22">
        <f>ROUND(SUM(Y46:Y47),1)</f>
        <v>40022190</v>
      </c>
    </row>
    <row r="50" spans="1:26" ht="15" customHeight="1">
      <c r="A50" s="31"/>
      <c r="B50" s="32" t="s">
        <v>74</v>
      </c>
      <c r="C50" s="18" t="s">
        <v>74</v>
      </c>
      <c r="D50" s="32"/>
      <c r="E50" s="18" t="s">
        <v>74</v>
      </c>
      <c r="F50" s="35"/>
      <c r="G50" s="18" t="s">
        <v>74</v>
      </c>
      <c r="H50" s="35"/>
      <c r="I50" s="18" t="s">
        <v>74</v>
      </c>
      <c r="J50" s="35"/>
      <c r="K50" s="18" t="s">
        <v>74</v>
      </c>
      <c r="L50" s="35"/>
      <c r="M50" s="18" t="s">
        <v>74</v>
      </c>
      <c r="N50" s="35"/>
      <c r="O50" s="18" t="s">
        <v>74</v>
      </c>
      <c r="P50" s="35"/>
      <c r="Q50" s="18" t="s">
        <v>74</v>
      </c>
      <c r="R50" s="26"/>
      <c r="S50" s="18" t="s">
        <v>74</v>
      </c>
      <c r="T50" s="26"/>
      <c r="U50" s="18" t="s">
        <v>74</v>
      </c>
      <c r="V50" s="26"/>
      <c r="W50" s="18"/>
      <c r="X50" s="26"/>
      <c r="Y50" s="18" t="s">
        <v>74</v>
      </c>
    </row>
    <row r="51" spans="1:26" ht="16.350000000000001" customHeight="1">
      <c r="A51" s="33" t="s">
        <v>464</v>
      </c>
      <c r="B51" s="32" t="s">
        <v>74</v>
      </c>
      <c r="C51" s="19"/>
      <c r="D51" s="32"/>
      <c r="E51" s="19"/>
      <c r="F51" s="35"/>
      <c r="G51" s="19"/>
      <c r="H51" s="35"/>
      <c r="I51" s="19"/>
      <c r="J51" s="35"/>
      <c r="K51" s="19"/>
      <c r="L51" s="35"/>
      <c r="M51" s="19"/>
      <c r="N51" s="35"/>
      <c r="O51" s="19"/>
      <c r="P51" s="35"/>
      <c r="Q51" s="19"/>
      <c r="R51" s="26"/>
      <c r="S51" s="19"/>
      <c r="T51" s="26"/>
      <c r="U51" s="19"/>
      <c r="V51" s="26"/>
      <c r="W51" s="19"/>
      <c r="X51" s="26"/>
      <c r="Y51" s="19"/>
    </row>
    <row r="52" spans="1:26" ht="16.350000000000001" customHeight="1">
      <c r="A52" s="33" t="s">
        <v>465</v>
      </c>
      <c r="B52" s="32" t="s">
        <v>74</v>
      </c>
      <c r="C52" s="22">
        <f>ROUND(SUM(C43)+SUM(C49),1)</f>
        <v>0</v>
      </c>
      <c r="D52" s="39"/>
      <c r="E52" s="22">
        <f>ROUND(SUM(E43)+SUM(E49),1)</f>
        <v>0</v>
      </c>
      <c r="F52" s="35"/>
      <c r="G52" s="22">
        <f>ROUND(SUM(G43)+SUM(G49),1)</f>
        <v>0</v>
      </c>
      <c r="H52" s="35"/>
      <c r="I52" s="22">
        <f>ROUND(SUM(I43)+SUM(I49),1)</f>
        <v>0</v>
      </c>
      <c r="J52" s="35"/>
      <c r="K52" s="22">
        <f>ROUND(SUM(K43)+SUM(K49),1)</f>
        <v>0</v>
      </c>
      <c r="L52" s="35"/>
      <c r="M52" s="22">
        <f>ROUND(SUM(M43)+SUM(M49),1)</f>
        <v>-474</v>
      </c>
      <c r="N52" s="39"/>
      <c r="O52" s="22">
        <f>ROUND(SUM(O43)+SUM(O49),1)</f>
        <v>1000690</v>
      </c>
      <c r="P52" s="35"/>
      <c r="Q52" s="22">
        <f>ROUND(SUM(Q43)+SUM(Q49),1)</f>
        <v>-1738451</v>
      </c>
      <c r="R52" s="26"/>
      <c r="S52" s="22">
        <f>ROUND(SUM(S43)+SUM(S49),1)</f>
        <v>0</v>
      </c>
      <c r="T52" s="26"/>
      <c r="U52" s="22">
        <f>ROUND(SUM(U43)+SUM(U49),1)</f>
        <v>0</v>
      </c>
      <c r="V52" s="26"/>
      <c r="W52" s="22">
        <f>ROUND(SUM(W43)+SUM(W49),1)</f>
        <v>-738235</v>
      </c>
      <c r="X52" s="26"/>
      <c r="Y52" s="22">
        <f>ROUND(SUM(Y43)+SUM(Y49),1)</f>
        <v>10584921</v>
      </c>
    </row>
    <row r="53" spans="1:26" ht="12" customHeight="1">
      <c r="A53" s="31"/>
      <c r="B53" s="32" t="s">
        <v>74</v>
      </c>
      <c r="C53" s="19"/>
      <c r="D53" s="32"/>
      <c r="E53" s="19"/>
      <c r="F53" s="35"/>
      <c r="G53" s="19"/>
      <c r="H53" s="35"/>
      <c r="I53" s="19"/>
      <c r="J53" s="35"/>
      <c r="K53" s="19"/>
      <c r="L53" s="35"/>
      <c r="M53" s="19"/>
      <c r="N53" s="35"/>
      <c r="O53" s="19"/>
      <c r="P53" s="35"/>
      <c r="Q53" s="19"/>
      <c r="R53" s="26"/>
      <c r="S53" s="19"/>
      <c r="T53" s="26"/>
      <c r="U53" s="19"/>
      <c r="V53" s="26"/>
      <c r="W53" s="22"/>
      <c r="X53" s="26"/>
      <c r="Y53" s="19"/>
    </row>
    <row r="54" spans="1:26" ht="16.350000000000001" customHeight="1">
      <c r="A54" s="40" t="s">
        <v>466</v>
      </c>
      <c r="B54" s="32" t="s">
        <v>74</v>
      </c>
      <c r="C54" s="22">
        <v>0</v>
      </c>
      <c r="D54" s="32"/>
      <c r="E54" s="22">
        <v>0</v>
      </c>
      <c r="F54" s="35"/>
      <c r="G54" s="22">
        <v>1617766</v>
      </c>
      <c r="H54" s="35"/>
      <c r="I54" s="22">
        <v>20624</v>
      </c>
      <c r="J54" s="35"/>
      <c r="K54" s="22">
        <v>0</v>
      </c>
      <c r="L54" s="35"/>
      <c r="M54" s="22">
        <v>25120</v>
      </c>
      <c r="N54" s="35"/>
      <c r="O54" s="22">
        <v>7137544</v>
      </c>
      <c r="P54" s="35"/>
      <c r="Q54" s="22">
        <v>48114784</v>
      </c>
      <c r="R54" s="26"/>
      <c r="S54" s="22">
        <v>0</v>
      </c>
      <c r="T54" s="26"/>
      <c r="U54" s="22">
        <v>0</v>
      </c>
      <c r="V54" s="26"/>
      <c r="W54" s="22">
        <f>SUM(C54:U54)</f>
        <v>56915838</v>
      </c>
      <c r="X54" s="526"/>
      <c r="Y54" s="22">
        <v>46330917</v>
      </c>
    </row>
    <row r="55" spans="1:26" ht="12" customHeight="1">
      <c r="A55" s="33"/>
      <c r="B55" s="32" t="s">
        <v>74</v>
      </c>
      <c r="C55" s="18" t="s">
        <v>74</v>
      </c>
      <c r="D55" s="32"/>
      <c r="E55" s="18" t="s">
        <v>74</v>
      </c>
      <c r="F55" s="35"/>
      <c r="G55" s="18" t="s">
        <v>74</v>
      </c>
      <c r="H55" s="35"/>
      <c r="I55" s="18" t="s">
        <v>74</v>
      </c>
      <c r="J55" s="35"/>
      <c r="K55" s="18" t="s">
        <v>74</v>
      </c>
      <c r="L55" s="35"/>
      <c r="M55" s="18" t="s">
        <v>74</v>
      </c>
      <c r="N55" s="35"/>
      <c r="O55" s="18" t="s">
        <v>74</v>
      </c>
      <c r="P55" s="35"/>
      <c r="Q55" s="18" t="s">
        <v>74</v>
      </c>
      <c r="R55" s="26"/>
      <c r="S55" s="18" t="s">
        <v>74</v>
      </c>
      <c r="T55" s="26"/>
      <c r="U55" s="18" t="s">
        <v>74</v>
      </c>
      <c r="V55" s="26"/>
      <c r="W55" s="18"/>
      <c r="X55" s="26"/>
      <c r="Y55" s="18"/>
    </row>
    <row r="56" spans="1:26" ht="20.100000000000001" customHeight="1" thickBot="1">
      <c r="A56" s="33" t="s">
        <v>467</v>
      </c>
      <c r="B56" s="25" t="s">
        <v>74</v>
      </c>
      <c r="C56" s="418">
        <f>ROUND(SUM(C52)+SUM(C54),1)</f>
        <v>0</v>
      </c>
      <c r="D56" s="528"/>
      <c r="E56" s="418">
        <f>ROUND(SUM(E52)+SUM(E54),1)</f>
        <v>0</v>
      </c>
      <c r="F56" s="528"/>
      <c r="G56" s="418">
        <f>ROUND(SUM(G52)+SUM(G54),1)</f>
        <v>1617766</v>
      </c>
      <c r="H56" s="528"/>
      <c r="I56" s="418">
        <f>ROUND(SUM(I52)+SUM(I54),1)</f>
        <v>20624</v>
      </c>
      <c r="J56" s="528"/>
      <c r="K56" s="418">
        <f>ROUND(SUM(K52)+SUM(K54),1)</f>
        <v>0</v>
      </c>
      <c r="L56" s="528"/>
      <c r="M56" s="418">
        <f>ROUND(SUM(M52)+SUM(M54),1)</f>
        <v>24646</v>
      </c>
      <c r="N56" s="528"/>
      <c r="O56" s="418">
        <f>ROUND(SUM(O52)+SUM(O54),1)</f>
        <v>8138234</v>
      </c>
      <c r="P56" s="528"/>
      <c r="Q56" s="418">
        <f>ROUND(SUM(Q52)+SUM(Q54),1)</f>
        <v>46376333</v>
      </c>
      <c r="R56" s="528"/>
      <c r="S56" s="418">
        <f>ROUND(SUM(S52)+SUM(S54),1)</f>
        <v>0</v>
      </c>
      <c r="T56" s="528"/>
      <c r="U56" s="418">
        <f>ROUND(SUM(U52)+SUM(U54),1)</f>
        <v>0</v>
      </c>
      <c r="V56" s="528"/>
      <c r="W56" s="418">
        <f>ROUND(SUM(W52)+SUM(W54),1)</f>
        <v>56177603</v>
      </c>
      <c r="Y56" s="418">
        <f>ROUND(SUM(Y52)+SUM(Y54),1)</f>
        <v>56915838</v>
      </c>
    </row>
    <row r="57" spans="1:26" ht="30.75" customHeight="1" thickTop="1">
      <c r="A57" s="2"/>
      <c r="B57" s="529"/>
      <c r="C57" s="530"/>
      <c r="D57" s="529"/>
      <c r="E57" s="530"/>
      <c r="F57" s="529"/>
      <c r="G57" s="530"/>
      <c r="H57" s="529"/>
      <c r="I57" s="530"/>
      <c r="J57" s="529"/>
      <c r="K57" s="530"/>
      <c r="L57" s="529"/>
      <c r="M57" s="531"/>
      <c r="N57" s="529"/>
      <c r="O57" s="530"/>
      <c r="P57" s="529"/>
      <c r="Q57" s="530"/>
      <c r="R57" s="529"/>
      <c r="S57" s="530"/>
      <c r="T57" s="529"/>
      <c r="U57" s="531"/>
      <c r="V57" s="529"/>
      <c r="W57" s="530"/>
      <c r="X57" s="529"/>
      <c r="Y57" s="530"/>
    </row>
    <row r="58" spans="1:26" ht="15" customHeight="1">
      <c r="A58" s="318" t="s">
        <v>468</v>
      </c>
      <c r="B58" s="529"/>
      <c r="C58" s="532"/>
      <c r="D58" s="529"/>
      <c r="E58" s="532"/>
      <c r="F58" s="529"/>
      <c r="G58" s="532"/>
      <c r="H58" s="529"/>
      <c r="I58" s="532"/>
      <c r="J58" s="529"/>
      <c r="K58" s="532"/>
      <c r="L58" s="529"/>
      <c r="M58" s="533"/>
      <c r="N58" s="529"/>
      <c r="O58" s="532"/>
      <c r="P58" s="529"/>
      <c r="Q58" s="532"/>
      <c r="R58" s="529"/>
      <c r="S58" s="532"/>
      <c r="T58" s="529"/>
      <c r="U58" s="533"/>
      <c r="V58" s="529"/>
      <c r="W58" s="532"/>
      <c r="X58" s="529"/>
      <c r="Y58" s="532"/>
    </row>
    <row r="59" spans="1:26" ht="15" customHeight="1">
      <c r="A59" s="2"/>
      <c r="B59" s="529"/>
      <c r="C59" s="532"/>
      <c r="D59" s="529"/>
      <c r="E59" s="532"/>
      <c r="F59" s="529"/>
      <c r="G59" s="532"/>
      <c r="H59" s="529"/>
      <c r="I59" s="532"/>
      <c r="J59" s="529"/>
      <c r="K59" s="532"/>
      <c r="L59" s="529"/>
      <c r="M59" s="533"/>
      <c r="N59" s="529"/>
      <c r="O59" s="532"/>
      <c r="P59" s="529"/>
      <c r="Q59" s="532"/>
      <c r="R59" s="529"/>
      <c r="S59" s="532"/>
      <c r="T59" s="529"/>
      <c r="U59" s="534"/>
      <c r="V59" s="529"/>
      <c r="W59" s="532"/>
      <c r="X59" s="529"/>
      <c r="Y59" s="532"/>
    </row>
    <row r="60" spans="1:26" ht="15" customHeight="1">
      <c r="A60" s="2"/>
      <c r="F60" s="466"/>
      <c r="H60" s="466"/>
      <c r="J60" s="466"/>
      <c r="L60" s="466"/>
      <c r="M60" s="28"/>
      <c r="N60" s="466"/>
      <c r="P60" s="466"/>
      <c r="R60" s="466"/>
      <c r="T60" s="466"/>
      <c r="U60" s="28"/>
      <c r="V60" s="466"/>
      <c r="X60" s="466"/>
    </row>
    <row r="61" spans="1:26" s="504" customFormat="1" ht="17.25" customHeight="1">
      <c r="A61" s="535"/>
      <c r="B61" s="536"/>
      <c r="C61" s="537"/>
      <c r="D61" s="536"/>
      <c r="E61" s="537"/>
      <c r="F61" s="536"/>
      <c r="G61" s="537"/>
      <c r="H61" s="536"/>
      <c r="I61" s="537"/>
      <c r="J61" s="536"/>
      <c r="K61" s="537"/>
      <c r="L61" s="536"/>
      <c r="M61" s="537"/>
      <c r="N61" s="536"/>
      <c r="O61" s="537"/>
      <c r="P61" s="536"/>
      <c r="Q61" s="537"/>
      <c r="R61" s="536"/>
      <c r="S61" s="537"/>
      <c r="T61" s="536"/>
      <c r="U61" s="537"/>
      <c r="V61" s="536"/>
      <c r="W61" s="537"/>
      <c r="X61" s="536"/>
      <c r="Y61" s="537"/>
      <c r="Z61" s="538"/>
    </row>
    <row r="62" spans="1:26" s="504" customFormat="1">
      <c r="A62" s="537"/>
      <c r="B62" s="536"/>
      <c r="C62" s="537"/>
      <c r="D62" s="536"/>
      <c r="E62" s="537"/>
      <c r="F62" s="536"/>
      <c r="G62" s="537"/>
      <c r="H62" s="536"/>
      <c r="I62" s="537"/>
      <c r="J62" s="536"/>
      <c r="K62" s="537"/>
      <c r="L62" s="536"/>
      <c r="M62" s="537"/>
      <c r="N62" s="536"/>
      <c r="O62" s="537"/>
      <c r="P62" s="536"/>
      <c r="Q62" s="537"/>
      <c r="R62" s="536"/>
      <c r="S62" s="537"/>
      <c r="T62" s="536"/>
      <c r="U62" s="537"/>
      <c r="V62" s="536"/>
      <c r="W62" s="537"/>
      <c r="X62" s="536"/>
      <c r="Y62" s="537"/>
      <c r="Z62" s="538"/>
    </row>
    <row r="63" spans="1:26" s="504" customFormat="1">
      <c r="B63" s="503"/>
      <c r="D63" s="503"/>
      <c r="F63" s="503"/>
      <c r="H63" s="503"/>
      <c r="J63" s="503"/>
      <c r="L63" s="503"/>
      <c r="N63" s="503"/>
      <c r="P63" s="503"/>
      <c r="R63" s="503"/>
      <c r="T63" s="503"/>
      <c r="V63" s="503"/>
      <c r="X63" s="503"/>
      <c r="Z63" s="500"/>
    </row>
  </sheetData>
  <mergeCells count="1">
    <mergeCell ref="W10:Y10"/>
  </mergeCells>
  <hyperlinks>
    <hyperlink ref="A58" location="'Footnotes 1 - 10'!A1" display="(*) See Accompanying Notes" xr:uid="{00000000-0004-0000-1500-000000000000}"/>
  </hyperlinks>
  <printOptions horizontalCentered="1"/>
  <pageMargins left="0.25" right="0.25" top="0.75" bottom="0.25" header="0" footer="0.25"/>
  <pageSetup scale="54" firstPageNumber="31" orientation="landscape" useFirstPageNumber="1" r:id="rId1"/>
  <headerFooter scaleWithDoc="0">
    <oddFooter>&amp;R&amp;8&amp;P</oddFooter>
  </headerFooter>
  <colBreaks count="1" manualBreakCount="1">
    <brk id="13" max="1048575" man="1"/>
  </colBreaks>
  <customProperties>
    <customPr name="SheetOptions" r:id="rId2"/>
  </customPropertie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
  <dimension ref="A1:DV91"/>
  <sheetViews>
    <sheetView showGridLines="0" zoomScale="80" zoomScaleNormal="80" workbookViewId="0"/>
  </sheetViews>
  <sheetFormatPr defaultColWidth="8.77734375" defaultRowHeight="15.75"/>
  <cols>
    <col min="1" max="1" width="57.77734375" style="1" customWidth="1"/>
    <col min="2" max="2" width="2.109375" style="1" customWidth="1"/>
    <col min="3" max="3" width="20.77734375" style="1" customWidth="1"/>
    <col min="4" max="4" width="2.109375" style="1" customWidth="1"/>
    <col min="5" max="5" width="20.77734375" style="1" customWidth="1"/>
    <col min="6" max="6" width="2.109375" style="1" customWidth="1"/>
    <col min="7" max="7" width="20.77734375" style="1" customWidth="1"/>
    <col min="8" max="8" width="2.109375" style="1" customWidth="1"/>
    <col min="9" max="9" width="20.77734375" style="1" customWidth="1"/>
    <col min="10" max="10" width="2.77734375" style="1" customWidth="1"/>
    <col min="11" max="11" width="20.77734375" style="1" customWidth="1"/>
    <col min="12" max="12" width="2.77734375" style="1" customWidth="1"/>
    <col min="13" max="13" width="20.77734375" style="1" customWidth="1"/>
    <col min="14" max="14" width="2.5546875" style="1" customWidth="1"/>
    <col min="15" max="15" width="20.77734375" style="1" customWidth="1"/>
    <col min="16" max="16" width="2.77734375" style="1" customWidth="1"/>
    <col min="17" max="17" width="20.77734375" style="1" customWidth="1"/>
    <col min="18" max="18" width="2.77734375" style="1" customWidth="1"/>
    <col min="19" max="19" width="20.77734375" style="1" customWidth="1"/>
    <col min="20" max="20" width="2.77734375" style="1" customWidth="1"/>
    <col min="21" max="21" width="20.77734375" style="1" customWidth="1"/>
    <col min="22" max="22" width="1.77734375" style="1" customWidth="1"/>
    <col min="23" max="23" width="20.77734375" style="1" customWidth="1"/>
    <col min="24" max="24" width="2.77734375" style="1" customWidth="1"/>
    <col min="25" max="25" width="20.77734375" style="1" customWidth="1"/>
    <col min="26" max="26" width="2.77734375" style="1" customWidth="1"/>
    <col min="27" max="27" width="20.77734375" style="1" customWidth="1"/>
    <col min="28" max="28" width="2.77734375" style="1" customWidth="1"/>
    <col min="29" max="29" width="20.77734375" style="1" customWidth="1"/>
    <col min="30" max="30" width="2.77734375" style="1" customWidth="1"/>
    <col min="31" max="31" width="20.77734375" style="1" customWidth="1"/>
    <col min="32" max="32" width="2.77734375" style="1" customWidth="1"/>
    <col min="33" max="33" width="20.77734375" style="1" customWidth="1"/>
    <col min="34" max="34" width="2.77734375" style="1" customWidth="1"/>
    <col min="35" max="35" width="20.77734375" style="1" customWidth="1"/>
    <col min="36" max="36" width="2.77734375" style="1" customWidth="1"/>
    <col min="37" max="37" width="20.77734375" style="1" customWidth="1"/>
    <col min="38" max="38" width="2.77734375" style="1" customWidth="1"/>
    <col min="39" max="39" width="20.77734375" style="1" customWidth="1"/>
    <col min="40" max="40" width="3.109375" style="1" customWidth="1"/>
    <col min="41" max="41" width="20.77734375" style="1" customWidth="1"/>
    <col min="42" max="42" width="2.77734375" style="1" customWidth="1"/>
    <col min="43" max="43" width="20.77734375" style="1" customWidth="1"/>
    <col min="44" max="44" width="2.77734375" style="1" customWidth="1"/>
    <col min="45" max="45" width="20.77734375" style="1" customWidth="1"/>
    <col min="46" max="46" width="2.44140625" style="1" customWidth="1"/>
    <col min="47" max="47" width="20.77734375" style="1" customWidth="1"/>
    <col min="48" max="48" width="2.44140625" style="1" customWidth="1"/>
    <col min="49" max="49" width="20.77734375" style="1" customWidth="1"/>
    <col min="50" max="50" width="2.77734375" style="1" customWidth="1"/>
    <col min="51" max="51" width="20.77734375" style="1" customWidth="1"/>
    <col min="52" max="52" width="2.77734375" style="1" customWidth="1"/>
    <col min="53" max="53" width="20.77734375" style="1" customWidth="1"/>
    <col min="54" max="54" width="2.77734375" style="1" customWidth="1"/>
    <col min="55" max="55" width="20.77734375" style="1" customWidth="1"/>
    <col min="56" max="56" width="2.77734375" style="1" customWidth="1"/>
    <col min="57" max="57" width="20.77734375" style="1" customWidth="1"/>
    <col min="58" max="58" width="2.77734375" style="1" customWidth="1"/>
    <col min="59" max="59" width="20.77734375" style="1" customWidth="1"/>
    <col min="60" max="60" width="2.77734375" style="1" customWidth="1"/>
    <col min="61" max="61" width="20.77734375" style="1" customWidth="1"/>
    <col min="62" max="62" width="2.77734375" style="1" customWidth="1"/>
    <col min="63" max="63" width="20.77734375" style="1" customWidth="1"/>
    <col min="64" max="64" width="2.77734375" style="1" customWidth="1"/>
    <col min="65" max="65" width="20.77734375" style="1" customWidth="1"/>
    <col min="66" max="66" width="2.5546875" style="1" customWidth="1"/>
    <col min="67" max="67" width="20.77734375" style="1" customWidth="1"/>
    <col min="68" max="68" width="2.77734375" style="1" customWidth="1"/>
    <col min="69" max="69" width="20.77734375" style="1" customWidth="1"/>
    <col min="70" max="70" width="2.77734375" style="1" customWidth="1"/>
    <col min="71" max="71" width="20.77734375" style="1" customWidth="1"/>
    <col min="72" max="72" width="2.77734375" style="1" customWidth="1"/>
    <col min="73" max="73" width="20.77734375" style="1" customWidth="1"/>
    <col min="74" max="74" width="2.77734375" style="1" customWidth="1"/>
    <col min="75" max="75" width="20.77734375" style="1" customWidth="1"/>
    <col min="76" max="76" width="2.77734375" style="1" customWidth="1"/>
    <col min="77" max="77" width="20.77734375" style="1" customWidth="1"/>
    <col min="78" max="78" width="2.77734375" style="1" customWidth="1"/>
    <col min="79" max="79" width="20.77734375" style="1" customWidth="1"/>
    <col min="80" max="80" width="2.77734375" style="1" customWidth="1"/>
    <col min="81" max="81" width="20.77734375" style="1" customWidth="1"/>
    <col min="82" max="82" width="2.77734375" style="1" customWidth="1"/>
    <col min="83" max="83" width="20.77734375" style="1" customWidth="1"/>
    <col min="84" max="84" width="2.5546875" style="1" customWidth="1"/>
    <col min="85" max="85" width="20.77734375" style="1" customWidth="1"/>
    <col min="86" max="86" width="2.77734375" style="1" customWidth="1"/>
    <col min="87" max="87" width="20.77734375" style="1" customWidth="1"/>
    <col min="88" max="88" width="2.77734375" style="1" customWidth="1"/>
    <col min="89" max="89" width="20.77734375" style="1" customWidth="1"/>
    <col min="90" max="90" width="2.77734375" style="1" customWidth="1"/>
    <col min="91" max="91" width="19.77734375" style="1" customWidth="1"/>
    <col min="92" max="92" width="2.77734375" style="1" customWidth="1"/>
    <col min="93" max="93" width="17.77734375" style="1" customWidth="1"/>
    <col min="94" max="94" width="2.77734375" style="1" customWidth="1"/>
    <col min="95" max="95" width="19.109375" style="1" customWidth="1"/>
    <col min="96" max="96" width="2.77734375" style="1" customWidth="1"/>
    <col min="97" max="97" width="20" style="1" customWidth="1"/>
    <col min="98" max="98" width="2.77734375" style="1" customWidth="1"/>
    <col min="99" max="99" width="17.109375" style="1" customWidth="1"/>
    <col min="100" max="100" width="2.77734375" style="1" customWidth="1"/>
    <col min="101" max="101" width="31.109375" style="1" customWidth="1"/>
    <col min="102" max="102" width="2.5546875" style="1" customWidth="1"/>
    <col min="103" max="103" width="21.77734375" style="1" customWidth="1"/>
    <col min="104" max="104" width="2.77734375" style="1" customWidth="1"/>
    <col min="105" max="105" width="18.77734375" style="1" customWidth="1"/>
    <col min="106" max="106" width="2.77734375" style="1" customWidth="1"/>
    <col min="107" max="107" width="18.77734375" style="1" customWidth="1"/>
    <col min="108" max="108" width="2.77734375" style="1" customWidth="1"/>
    <col min="109" max="109" width="18.5546875" style="1" customWidth="1"/>
    <col min="110" max="110" width="3" style="1" customWidth="1"/>
    <col min="111" max="111" width="20.77734375" style="1" customWidth="1"/>
    <col min="112" max="112" width="2.77734375" style="1" customWidth="1"/>
    <col min="113" max="113" width="20.77734375" style="1" customWidth="1"/>
    <col min="114" max="114" width="2.77734375" style="1" customWidth="1"/>
    <col min="115" max="115" width="20.77734375" style="1" customWidth="1"/>
    <col min="116" max="116" width="2.77734375" style="1" customWidth="1"/>
    <col min="117" max="117" width="20.77734375" style="1" customWidth="1"/>
    <col min="118" max="118" width="2.77734375" style="1" customWidth="1"/>
    <col min="119" max="119" width="20.77734375" style="1" customWidth="1"/>
    <col min="120" max="120" width="2.77734375" style="1" customWidth="1"/>
    <col min="121" max="121" width="20.77734375" style="1" customWidth="1"/>
    <col min="122" max="122" width="2.77734375" style="1" customWidth="1"/>
    <col min="123" max="123" width="17.77734375" style="1" customWidth="1"/>
    <col min="124" max="124" width="12.44140625" style="414" bestFit="1" customWidth="1"/>
    <col min="125" max="125" width="9.5546875" style="415" bestFit="1" customWidth="1"/>
    <col min="126" max="126" width="15.109375" style="415" customWidth="1"/>
    <col min="127" max="127" width="12.77734375" style="1" customWidth="1"/>
    <col min="128" max="128" width="6.109375" style="1" customWidth="1"/>
    <col min="129" max="16384" width="8.77734375" style="1"/>
  </cols>
  <sheetData>
    <row r="1" spans="1:123" ht="15" customHeight="1">
      <c r="A1" s="539" t="s">
        <v>60</v>
      </c>
    </row>
    <row r="3" spans="1:123" ht="18" customHeight="1">
      <c r="A3" s="540" t="s">
        <v>112</v>
      </c>
      <c r="B3" s="4"/>
      <c r="C3" s="4"/>
      <c r="D3" s="4"/>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G3" s="2"/>
      <c r="CH3" s="2"/>
      <c r="CI3" s="2"/>
      <c r="CJ3" s="2"/>
      <c r="CK3" s="2"/>
      <c r="CL3" s="2"/>
      <c r="CM3" s="2"/>
      <c r="CN3" s="2"/>
      <c r="CO3" s="2"/>
      <c r="CP3" s="2"/>
      <c r="CQ3" s="2"/>
      <c r="CR3" s="2"/>
      <c r="CS3" s="2"/>
      <c r="CT3" s="2"/>
      <c r="CU3" s="2"/>
      <c r="CV3" s="2"/>
      <c r="CW3" s="2"/>
      <c r="CX3" s="2"/>
      <c r="CY3" s="2"/>
      <c r="CZ3" s="2"/>
      <c r="DA3" s="2"/>
      <c r="DB3" s="2"/>
      <c r="DC3" s="2"/>
      <c r="DD3" s="2"/>
      <c r="DE3" s="2"/>
      <c r="DF3" s="541"/>
      <c r="DG3" s="541"/>
      <c r="DH3" s="541"/>
      <c r="DI3" s="541"/>
      <c r="DJ3" s="541" t="s">
        <v>74</v>
      </c>
      <c r="DK3" s="541"/>
      <c r="DL3" s="541"/>
      <c r="DM3" s="541"/>
      <c r="DN3" s="541"/>
      <c r="DO3" s="541"/>
      <c r="DP3" s="541"/>
      <c r="DQ3" s="541"/>
      <c r="DR3" s="541"/>
      <c r="DS3" s="541"/>
    </row>
    <row r="4" spans="1:123" ht="19.5" customHeight="1">
      <c r="A4" s="542" t="s">
        <v>469</v>
      </c>
      <c r="B4" s="4"/>
      <c r="C4" s="4"/>
      <c r="D4" s="4"/>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G4" s="2"/>
      <c r="CH4" s="2"/>
      <c r="CI4" s="2"/>
      <c r="CJ4" s="2"/>
      <c r="CK4" s="2"/>
      <c r="CL4" s="2"/>
      <c r="CM4" s="2"/>
      <c r="CN4" s="2"/>
      <c r="CO4" s="2"/>
      <c r="CP4" s="2"/>
      <c r="CQ4" s="2"/>
      <c r="CR4" s="2"/>
      <c r="CS4" s="2"/>
      <c r="CT4" s="2"/>
      <c r="CU4" s="2"/>
      <c r="CV4" s="2"/>
      <c r="CW4" s="2"/>
      <c r="CX4" s="2"/>
      <c r="CY4" s="2"/>
      <c r="CZ4" s="2"/>
      <c r="DA4" s="2"/>
      <c r="DB4" s="2"/>
      <c r="DC4" s="2"/>
      <c r="DD4" s="2"/>
      <c r="DE4" s="2"/>
      <c r="DF4" s="541"/>
      <c r="DG4" s="541"/>
      <c r="DH4" s="541"/>
      <c r="DI4" s="541"/>
      <c r="DJ4" s="541"/>
      <c r="DK4" s="541"/>
      <c r="DL4" s="541"/>
      <c r="DM4" s="541"/>
      <c r="DN4" s="541"/>
      <c r="DO4" s="541"/>
      <c r="DP4" s="541"/>
      <c r="DQ4" s="541"/>
      <c r="DR4" s="541"/>
      <c r="DS4" s="541"/>
    </row>
    <row r="5" spans="1:123" ht="18" customHeight="1">
      <c r="A5" s="540" t="s">
        <v>470</v>
      </c>
      <c r="B5" s="4"/>
      <c r="C5" s="4"/>
      <c r="D5" s="4"/>
      <c r="E5" s="2"/>
      <c r="F5" s="2"/>
      <c r="G5" s="2"/>
      <c r="H5" s="2"/>
      <c r="I5" s="2"/>
      <c r="J5" s="2"/>
      <c r="L5" s="2"/>
      <c r="M5" s="543" t="s">
        <v>471</v>
      </c>
      <c r="N5" s="2"/>
      <c r="P5" s="2"/>
      <c r="Q5" s="2"/>
      <c r="R5" s="2"/>
      <c r="T5" s="2"/>
      <c r="X5" s="2"/>
      <c r="Y5" s="543" t="s">
        <v>471</v>
      </c>
      <c r="Z5" s="2"/>
      <c r="AB5" s="2"/>
      <c r="AD5" s="2"/>
      <c r="AF5" s="2"/>
      <c r="AH5" s="2"/>
      <c r="AJ5" s="2"/>
      <c r="AK5" s="543" t="s">
        <v>471</v>
      </c>
      <c r="AL5" s="2"/>
      <c r="AN5" s="2"/>
      <c r="AP5" s="2"/>
      <c r="AR5" s="2"/>
      <c r="AT5" s="2"/>
      <c r="AV5" s="2"/>
      <c r="AW5" s="544" t="s">
        <v>471</v>
      </c>
      <c r="AX5" s="2"/>
      <c r="AZ5" s="2"/>
      <c r="BB5" s="2"/>
      <c r="BD5" s="2"/>
      <c r="BF5" s="2"/>
      <c r="BH5" s="2"/>
      <c r="BI5" s="543" t="s">
        <v>471</v>
      </c>
      <c r="BJ5" s="2"/>
      <c r="BL5" s="2"/>
      <c r="BP5" s="2"/>
      <c r="BR5" s="2"/>
      <c r="BT5" s="543"/>
      <c r="BU5" s="543" t="s">
        <v>471</v>
      </c>
      <c r="BV5" s="2"/>
      <c r="BW5" s="543"/>
      <c r="BX5" s="545"/>
      <c r="BZ5" s="2"/>
      <c r="CB5" s="2"/>
      <c r="CF5" s="545"/>
      <c r="CG5" s="543" t="s">
        <v>471</v>
      </c>
      <c r="CH5" s="543"/>
      <c r="CI5" s="543"/>
      <c r="CJ5" s="2"/>
      <c r="CL5" s="2"/>
      <c r="CN5" s="545"/>
      <c r="CP5" s="2"/>
      <c r="CR5" s="2"/>
      <c r="CS5" s="543" t="s">
        <v>471</v>
      </c>
      <c r="CT5" s="2"/>
      <c r="CV5" s="2"/>
      <c r="CZ5" s="2"/>
      <c r="DB5" s="2"/>
      <c r="DE5" s="543" t="s">
        <v>471</v>
      </c>
      <c r="DF5" s="541"/>
      <c r="DH5" s="541"/>
      <c r="DJ5" s="541"/>
      <c r="DL5" s="541"/>
      <c r="DN5" s="541"/>
      <c r="DO5" s="541"/>
      <c r="DP5" s="541"/>
      <c r="DQ5" s="541"/>
      <c r="DR5" s="5" t="s">
        <v>74</v>
      </c>
      <c r="DS5" s="543" t="s">
        <v>471</v>
      </c>
    </row>
    <row r="6" spans="1:123" ht="18" customHeight="1">
      <c r="A6" s="540" t="s">
        <v>1258</v>
      </c>
      <c r="B6" s="4"/>
      <c r="C6" s="4"/>
      <c r="D6" s="4"/>
      <c r="E6" s="2"/>
      <c r="F6" s="2"/>
      <c r="G6" s="2"/>
      <c r="H6" s="2"/>
      <c r="I6" s="2"/>
      <c r="J6" s="2"/>
      <c r="L6" s="2"/>
      <c r="N6" s="2"/>
      <c r="O6" s="2"/>
      <c r="P6" s="2"/>
      <c r="Q6" s="2"/>
      <c r="R6" s="2"/>
      <c r="S6" s="2"/>
      <c r="T6" s="2"/>
      <c r="X6" s="2"/>
      <c r="Y6" s="545" t="s">
        <v>472</v>
      </c>
      <c r="Z6" s="2"/>
      <c r="AB6" s="2"/>
      <c r="AD6" s="2"/>
      <c r="AF6" s="2"/>
      <c r="AG6" s="2"/>
      <c r="AH6" s="2"/>
      <c r="AJ6" s="2"/>
      <c r="AK6" s="545" t="s">
        <v>472</v>
      </c>
      <c r="AL6" s="2"/>
      <c r="AN6" s="2"/>
      <c r="AP6" s="2"/>
      <c r="AR6" s="2"/>
      <c r="AT6" s="2"/>
      <c r="AV6" s="2"/>
      <c r="AW6" s="545" t="s">
        <v>472</v>
      </c>
      <c r="AX6" s="2"/>
      <c r="AZ6" s="2"/>
      <c r="BB6" s="2"/>
      <c r="BD6" s="2"/>
      <c r="BF6" s="2"/>
      <c r="BH6" s="2"/>
      <c r="BI6" s="545" t="s">
        <v>472</v>
      </c>
      <c r="BJ6" s="2"/>
      <c r="BL6" s="2"/>
      <c r="BP6" s="2"/>
      <c r="BR6" s="2"/>
      <c r="BT6" s="545"/>
      <c r="BU6" s="545" t="s">
        <v>472</v>
      </c>
      <c r="BV6" s="2"/>
      <c r="BW6" s="545"/>
      <c r="BX6" s="545"/>
      <c r="BZ6" s="2"/>
      <c r="CB6" s="2"/>
      <c r="CF6" s="545"/>
      <c r="CG6" s="545" t="s">
        <v>472</v>
      </c>
      <c r="CH6" s="545"/>
      <c r="CI6" s="545"/>
      <c r="CJ6" s="2"/>
      <c r="CL6" s="2"/>
      <c r="CN6" s="545"/>
      <c r="CP6" s="2"/>
      <c r="CR6" s="2"/>
      <c r="CS6" s="545" t="s">
        <v>472</v>
      </c>
      <c r="CT6" s="2"/>
      <c r="CV6" s="2"/>
      <c r="CZ6" s="2"/>
      <c r="DB6" s="2"/>
      <c r="DE6" s="545" t="s">
        <v>472</v>
      </c>
      <c r="DF6" s="541"/>
      <c r="DH6" s="541"/>
      <c r="DJ6" s="541"/>
      <c r="DL6" s="541"/>
      <c r="DN6" s="541"/>
      <c r="DO6" s="541"/>
      <c r="DP6" s="541"/>
      <c r="DQ6" s="541"/>
      <c r="DR6" s="5" t="s">
        <v>74</v>
      </c>
      <c r="DS6" s="545" t="s">
        <v>472</v>
      </c>
    </row>
    <row r="7" spans="1:123" ht="18" customHeight="1">
      <c r="A7" s="540" t="s">
        <v>1289</v>
      </c>
      <c r="B7" s="4"/>
      <c r="C7" s="4"/>
      <c r="D7" s="4"/>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545"/>
      <c r="BH7" s="2"/>
      <c r="BI7" s="2"/>
      <c r="BJ7" s="2"/>
      <c r="BK7" s="2"/>
      <c r="BL7" s="2"/>
      <c r="BM7" s="2"/>
      <c r="BN7" s="2"/>
      <c r="BO7" s="2"/>
      <c r="BP7" s="2"/>
      <c r="BQ7" s="2"/>
      <c r="BR7" s="2"/>
      <c r="BS7" s="2"/>
      <c r="BT7" s="2"/>
      <c r="BU7" s="2"/>
      <c r="BV7" s="2"/>
      <c r="BW7" s="2"/>
      <c r="BX7" s="2"/>
      <c r="BY7" s="2"/>
      <c r="BZ7" s="2"/>
      <c r="CA7" s="2"/>
      <c r="CB7" s="2"/>
      <c r="CC7" s="2"/>
      <c r="CD7" s="2"/>
      <c r="CE7" s="2"/>
      <c r="CF7" s="2"/>
      <c r="CG7" s="545"/>
      <c r="CH7" s="545"/>
      <c r="CI7" s="545"/>
      <c r="CJ7" s="2"/>
      <c r="CK7" s="2"/>
      <c r="CL7" s="2"/>
      <c r="CM7" s="2"/>
      <c r="CN7" s="2"/>
      <c r="CO7" s="2"/>
      <c r="CP7" s="2"/>
      <c r="CQ7" s="2"/>
      <c r="CR7" s="2"/>
      <c r="CS7" s="2"/>
      <c r="CT7" s="2"/>
      <c r="CU7" s="2"/>
      <c r="CV7" s="2"/>
      <c r="CW7" s="2"/>
      <c r="CX7" s="2"/>
      <c r="CY7" s="2"/>
      <c r="CZ7" s="2"/>
      <c r="DA7" s="2"/>
      <c r="DB7" s="2"/>
      <c r="DC7" s="2"/>
      <c r="DD7" s="2"/>
      <c r="DF7" s="541"/>
      <c r="DG7" s="541"/>
      <c r="DH7" s="541"/>
      <c r="DI7" s="541"/>
      <c r="DJ7" s="541"/>
      <c r="DK7" s="541"/>
      <c r="DL7" s="541"/>
      <c r="DM7" s="541"/>
      <c r="DN7" s="541"/>
      <c r="DO7" s="541"/>
      <c r="DP7" s="541"/>
      <c r="DQ7" s="541"/>
      <c r="DR7" s="541"/>
      <c r="DS7" s="541" t="s">
        <v>74</v>
      </c>
    </row>
    <row r="8" spans="1:123" s="416" customFormat="1" ht="16.350000000000001" customHeight="1">
      <c r="A8" s="27" t="s">
        <v>66</v>
      </c>
      <c r="B8" s="27"/>
      <c r="C8" s="27"/>
      <c r="D8" s="27"/>
      <c r="E8" s="11"/>
      <c r="F8" s="11"/>
      <c r="G8" s="11"/>
      <c r="H8" s="11"/>
      <c r="I8" s="11"/>
      <c r="J8" s="11"/>
      <c r="K8" s="11"/>
      <c r="L8" s="11"/>
      <c r="M8" s="11"/>
      <c r="N8" s="11"/>
      <c r="O8" s="11"/>
      <c r="P8" s="11"/>
      <c r="Q8" s="11"/>
      <c r="R8" s="11"/>
      <c r="S8" s="11"/>
      <c r="T8" s="11"/>
      <c r="U8" s="11"/>
      <c r="V8" s="11"/>
      <c r="W8" s="11"/>
      <c r="X8" s="11"/>
      <c r="Y8" s="11"/>
      <c r="Z8" s="11"/>
      <c r="AA8" s="11"/>
      <c r="AB8" s="11"/>
      <c r="AC8" s="546"/>
      <c r="AD8" s="11"/>
      <c r="AE8" s="546"/>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c r="DB8" s="11"/>
      <c r="DC8" s="11"/>
      <c r="DD8" s="11"/>
      <c r="DE8" s="11"/>
      <c r="DF8" s="546"/>
      <c r="DG8" s="546"/>
      <c r="DH8" s="546"/>
      <c r="DI8" s="546"/>
      <c r="DJ8" s="546"/>
      <c r="DK8" s="546"/>
      <c r="DL8" s="546"/>
      <c r="DM8" s="546"/>
      <c r="DN8" s="546"/>
      <c r="DO8" s="546"/>
      <c r="DP8" s="546"/>
      <c r="DQ8" s="546"/>
      <c r="DR8" s="546"/>
      <c r="DS8" s="546"/>
    </row>
    <row r="9" spans="1:123" s="416" customFormat="1" ht="13.5" customHeight="1">
      <c r="A9" s="11"/>
      <c r="B9" s="11"/>
      <c r="C9" s="11"/>
      <c r="D9" s="11"/>
      <c r="E9" s="11"/>
      <c r="F9" s="11"/>
      <c r="G9" s="11"/>
      <c r="H9" s="11"/>
      <c r="I9" s="11"/>
      <c r="J9" s="27"/>
      <c r="K9" s="27"/>
      <c r="L9" s="27"/>
      <c r="M9" s="27"/>
      <c r="N9" s="27"/>
      <c r="O9" s="11"/>
      <c r="P9" s="11"/>
      <c r="Q9" s="11"/>
      <c r="R9" s="11"/>
      <c r="S9" s="11"/>
      <c r="T9" s="11"/>
      <c r="U9" s="11"/>
      <c r="V9" s="11"/>
      <c r="W9" s="27"/>
      <c r="X9" s="27"/>
      <c r="Y9" s="547"/>
      <c r="Z9" s="27"/>
      <c r="AA9" s="27"/>
      <c r="AB9" s="27"/>
      <c r="AC9" s="11"/>
      <c r="AD9" s="27"/>
      <c r="AE9" s="11"/>
      <c r="AF9" s="27"/>
      <c r="AG9" s="547" t="s">
        <v>473</v>
      </c>
      <c r="AH9" s="27"/>
      <c r="AI9" s="27"/>
      <c r="AJ9" s="27"/>
      <c r="AK9" s="11"/>
      <c r="AL9" s="11"/>
      <c r="AM9" s="27"/>
      <c r="AN9" s="27"/>
      <c r="AO9" s="27"/>
      <c r="AP9" s="27"/>
      <c r="AQ9" s="27"/>
      <c r="AR9" s="11"/>
      <c r="AS9" s="11"/>
      <c r="AT9" s="11"/>
      <c r="AU9" s="11"/>
      <c r="AV9" s="11"/>
      <c r="AW9" s="11"/>
      <c r="AX9" s="27"/>
      <c r="AY9" s="27"/>
      <c r="AZ9" s="27"/>
      <c r="BA9" s="27"/>
      <c r="BB9" s="27"/>
      <c r="BC9" s="27"/>
      <c r="BD9" s="27"/>
      <c r="BE9" s="27"/>
      <c r="BF9" s="27"/>
      <c r="BG9" s="27"/>
      <c r="BH9" s="27"/>
      <c r="BI9" s="27"/>
      <c r="BJ9" s="27"/>
      <c r="BK9" s="547" t="s">
        <v>474</v>
      </c>
      <c r="BL9" s="27"/>
      <c r="BM9" s="27"/>
      <c r="BN9" s="27"/>
      <c r="BO9" s="27"/>
      <c r="BP9" s="27"/>
      <c r="BQ9" s="27"/>
      <c r="BR9" s="27"/>
      <c r="BS9" s="27"/>
      <c r="BT9" s="27"/>
      <c r="BU9" s="27"/>
      <c r="BV9" s="27"/>
      <c r="BW9" s="27"/>
      <c r="BX9" s="27"/>
      <c r="BY9" s="27"/>
      <c r="BZ9" s="27"/>
      <c r="CA9" s="27"/>
      <c r="CB9" s="27"/>
      <c r="CC9" s="27"/>
      <c r="CD9" s="27"/>
      <c r="CF9" s="27"/>
      <c r="CG9" s="27"/>
      <c r="CH9" s="27"/>
      <c r="CI9" s="27"/>
      <c r="CJ9" s="27"/>
      <c r="CL9" s="27"/>
      <c r="CM9" s="27"/>
      <c r="CN9" s="27"/>
      <c r="CO9" s="27"/>
      <c r="CP9" s="27"/>
      <c r="CQ9" s="27"/>
      <c r="CR9" s="27"/>
      <c r="CS9" s="547" t="s">
        <v>475</v>
      </c>
      <c r="CT9" s="27"/>
      <c r="CU9" s="27"/>
      <c r="CV9" s="27"/>
      <c r="CW9" s="547" t="s">
        <v>476</v>
      </c>
      <c r="CX9" s="548"/>
      <c r="CY9" s="548"/>
      <c r="CZ9" s="27"/>
      <c r="DA9" s="27"/>
      <c r="DB9" s="27"/>
      <c r="DC9" s="547" t="s">
        <v>477</v>
      </c>
      <c r="DD9" s="27"/>
      <c r="DE9" s="27"/>
      <c r="DF9" s="547"/>
      <c r="DG9" s="547"/>
      <c r="DH9" s="547"/>
      <c r="DI9" s="547" t="s">
        <v>478</v>
      </c>
      <c r="DJ9" s="547"/>
      <c r="DK9" s="547"/>
      <c r="DL9" s="547"/>
      <c r="DM9" s="547"/>
      <c r="DN9" s="547"/>
      <c r="DO9" s="547"/>
      <c r="DP9" s="547"/>
      <c r="DQ9" s="547"/>
      <c r="DR9" s="547"/>
      <c r="DS9" s="546"/>
    </row>
    <row r="10" spans="1:123" s="417" customFormat="1" ht="13.5" customHeight="1">
      <c r="A10" s="549"/>
      <c r="B10" s="546"/>
      <c r="C10" s="546"/>
      <c r="D10" s="546"/>
      <c r="E10" s="546"/>
      <c r="F10" s="546"/>
      <c r="G10" s="546"/>
      <c r="H10" s="546"/>
      <c r="I10" s="546"/>
      <c r="J10" s="547"/>
      <c r="K10" s="547"/>
      <c r="L10" s="547"/>
      <c r="M10" s="547"/>
      <c r="N10" s="547"/>
      <c r="O10" s="546"/>
      <c r="P10" s="546"/>
      <c r="Q10" s="546"/>
      <c r="R10" s="546"/>
      <c r="S10" s="547" t="s">
        <v>479</v>
      </c>
      <c r="T10" s="546"/>
      <c r="U10" s="546"/>
      <c r="V10" s="546"/>
      <c r="W10" s="547"/>
      <c r="X10" s="547"/>
      <c r="Y10" s="547"/>
      <c r="Z10" s="547"/>
      <c r="AA10" s="547"/>
      <c r="AB10" s="547"/>
      <c r="AC10" s="547" t="s">
        <v>480</v>
      </c>
      <c r="AD10" s="547"/>
      <c r="AE10" s="547" t="s">
        <v>480</v>
      </c>
      <c r="AF10" s="547"/>
      <c r="AG10" s="547" t="s">
        <v>481</v>
      </c>
      <c r="AH10" s="547"/>
      <c r="AI10" s="547"/>
      <c r="AJ10" s="547"/>
      <c r="AK10" s="547"/>
      <c r="AL10" s="546"/>
      <c r="AM10" s="547" t="s">
        <v>482</v>
      </c>
      <c r="AN10" s="547" t="s">
        <v>74</v>
      </c>
      <c r="AO10" s="547" t="s">
        <v>483</v>
      </c>
      <c r="AP10" s="547"/>
      <c r="AQ10" s="547" t="s">
        <v>484</v>
      </c>
      <c r="AR10" s="546"/>
      <c r="AT10" s="547"/>
      <c r="AU10" s="547"/>
      <c r="AV10" s="547"/>
      <c r="AW10" s="547"/>
      <c r="AX10" s="547"/>
      <c r="AY10" s="547"/>
      <c r="AZ10" s="547"/>
      <c r="BA10" s="547"/>
      <c r="BB10" s="547"/>
      <c r="BC10" s="547" t="s">
        <v>485</v>
      </c>
      <c r="BD10" s="547"/>
      <c r="BE10" s="547"/>
      <c r="BF10" s="547"/>
      <c r="BG10" s="548" t="s">
        <v>486</v>
      </c>
      <c r="BH10" s="547"/>
      <c r="BI10" s="547"/>
      <c r="BJ10" s="547"/>
      <c r="BK10" s="547" t="s">
        <v>487</v>
      </c>
      <c r="BL10" s="547"/>
      <c r="BM10" s="547" t="s">
        <v>488</v>
      </c>
      <c r="BN10" s="547"/>
      <c r="BO10" s="547"/>
      <c r="BP10" s="547"/>
      <c r="BQ10" s="547" t="s">
        <v>489</v>
      </c>
      <c r="BR10" s="547"/>
      <c r="BS10" s="547"/>
      <c r="BT10" s="547"/>
      <c r="BU10" s="547"/>
      <c r="BV10" s="547"/>
      <c r="BW10" s="547"/>
      <c r="BX10" s="547"/>
      <c r="BY10" s="548"/>
      <c r="BZ10" s="547"/>
      <c r="CA10" s="547" t="s">
        <v>490</v>
      </c>
      <c r="CB10" s="547"/>
      <c r="CD10" s="547"/>
      <c r="CE10" s="547" t="s">
        <v>491</v>
      </c>
      <c r="CF10" s="547"/>
      <c r="CG10" s="547" t="s">
        <v>492</v>
      </c>
      <c r="CH10" s="547"/>
      <c r="CI10" s="547"/>
      <c r="CJ10" s="547"/>
      <c r="CK10" s="547" t="s">
        <v>493</v>
      </c>
      <c r="CL10" s="547"/>
      <c r="CN10" s="548"/>
      <c r="CO10" s="547" t="s">
        <v>494</v>
      </c>
      <c r="CP10" s="547"/>
      <c r="CQ10" s="547"/>
      <c r="CR10" s="547"/>
      <c r="CS10" s="547" t="s">
        <v>495</v>
      </c>
      <c r="CT10" s="547"/>
      <c r="CU10" s="547"/>
      <c r="CV10" s="547"/>
      <c r="CW10" s="547" t="s">
        <v>496</v>
      </c>
      <c r="CX10" s="547"/>
      <c r="CY10" s="719" t="s">
        <v>108</v>
      </c>
      <c r="CZ10" s="547"/>
      <c r="DA10" s="547"/>
      <c r="DB10" s="547"/>
      <c r="DC10" s="547" t="s">
        <v>497</v>
      </c>
      <c r="DD10" s="547"/>
      <c r="DE10" s="547"/>
      <c r="DF10" s="547"/>
      <c r="DG10" s="547" t="s">
        <v>498</v>
      </c>
      <c r="DH10" s="547"/>
      <c r="DI10" s="547" t="s">
        <v>499</v>
      </c>
      <c r="DJ10" s="547"/>
      <c r="DK10" s="547"/>
      <c r="DL10" s="547"/>
      <c r="DM10" s="547" t="s">
        <v>500</v>
      </c>
      <c r="DN10" s="547"/>
      <c r="DO10" s="547"/>
      <c r="DP10" s="547"/>
      <c r="DQ10" s="546"/>
      <c r="DR10" s="546"/>
      <c r="DS10" s="546"/>
    </row>
    <row r="11" spans="1:123" s="416" customFormat="1" ht="14.25" customHeight="1">
      <c r="A11" s="11"/>
      <c r="B11" s="11"/>
      <c r="C11" s="547" t="s">
        <v>501</v>
      </c>
      <c r="D11" s="11"/>
      <c r="E11" s="547" t="s">
        <v>502</v>
      </c>
      <c r="F11" s="27"/>
      <c r="G11" s="547"/>
      <c r="H11" s="27"/>
      <c r="I11" s="547" t="s">
        <v>503</v>
      </c>
      <c r="J11" s="27"/>
      <c r="K11" s="547" t="s">
        <v>504</v>
      </c>
      <c r="L11" s="27"/>
      <c r="M11" s="547" t="s">
        <v>505</v>
      </c>
      <c r="N11" s="27"/>
      <c r="O11" s="11"/>
      <c r="P11" s="11"/>
      <c r="Q11" s="547" t="s">
        <v>479</v>
      </c>
      <c r="R11" s="11"/>
      <c r="S11" s="547" t="s">
        <v>506</v>
      </c>
      <c r="T11" s="11"/>
      <c r="W11" s="547"/>
      <c r="X11" s="27"/>
      <c r="Y11" s="27"/>
      <c r="Z11" s="27"/>
      <c r="AA11" s="547" t="s">
        <v>507</v>
      </c>
      <c r="AB11" s="27"/>
      <c r="AC11" s="547" t="s">
        <v>488</v>
      </c>
      <c r="AD11" s="27"/>
      <c r="AE11" s="547" t="s">
        <v>508</v>
      </c>
      <c r="AF11" s="27"/>
      <c r="AG11" s="547" t="s">
        <v>509</v>
      </c>
      <c r="AH11" s="27"/>
      <c r="AI11" s="27"/>
      <c r="AJ11" s="27"/>
      <c r="AK11" s="548" t="s">
        <v>510</v>
      </c>
      <c r="AL11" s="11"/>
      <c r="AM11" s="547" t="s">
        <v>511</v>
      </c>
      <c r="AN11" s="547"/>
      <c r="AO11" s="547" t="s">
        <v>512</v>
      </c>
      <c r="AP11" s="27"/>
      <c r="AQ11" s="547" t="s">
        <v>513</v>
      </c>
      <c r="AR11" s="11"/>
      <c r="AS11" s="548" t="s">
        <v>514</v>
      </c>
      <c r="AT11" s="548"/>
      <c r="AU11" s="548"/>
      <c r="AV11" s="548"/>
      <c r="AW11" s="548"/>
      <c r="AX11" s="27"/>
      <c r="AY11" s="547" t="s">
        <v>515</v>
      </c>
      <c r="AZ11" s="27"/>
      <c r="BA11" s="547" t="s">
        <v>516</v>
      </c>
      <c r="BB11" s="27"/>
      <c r="BC11" s="548" t="s">
        <v>517</v>
      </c>
      <c r="BD11" s="27"/>
      <c r="BE11" s="27"/>
      <c r="BF11" s="27"/>
      <c r="BG11" s="548" t="s">
        <v>518</v>
      </c>
      <c r="BH11" s="27"/>
      <c r="BI11" s="547" t="s">
        <v>519</v>
      </c>
      <c r="BJ11" s="27"/>
      <c r="BK11" s="547" t="s">
        <v>520</v>
      </c>
      <c r="BL11" s="27"/>
      <c r="BM11" s="547" t="s">
        <v>521</v>
      </c>
      <c r="BN11" s="547"/>
      <c r="BO11" s="547" t="s">
        <v>522</v>
      </c>
      <c r="BP11" s="547"/>
      <c r="BQ11" s="547" t="s">
        <v>523</v>
      </c>
      <c r="BR11" s="27"/>
      <c r="BS11" s="547" t="s">
        <v>508</v>
      </c>
      <c r="BT11" s="547"/>
      <c r="BU11" s="547" t="s">
        <v>74</v>
      </c>
      <c r="BV11" s="547"/>
      <c r="BW11" s="547"/>
      <c r="BX11" s="547"/>
      <c r="BY11" s="547" t="s">
        <v>524</v>
      </c>
      <c r="BZ11" s="27"/>
      <c r="CA11" s="547" t="s">
        <v>525</v>
      </c>
      <c r="CB11" s="27"/>
      <c r="CC11" s="547" t="s">
        <v>491</v>
      </c>
      <c r="CD11" s="27"/>
      <c r="CE11" s="547" t="s">
        <v>526</v>
      </c>
      <c r="CF11" s="547"/>
      <c r="CG11" s="547" t="s">
        <v>527</v>
      </c>
      <c r="CH11" s="547"/>
      <c r="CI11" s="547" t="s">
        <v>74</v>
      </c>
      <c r="CJ11" s="27"/>
      <c r="CK11" s="547" t="s">
        <v>528</v>
      </c>
      <c r="CL11" s="27"/>
      <c r="CM11" s="547" t="s">
        <v>492</v>
      </c>
      <c r="CN11" s="547"/>
      <c r="CO11" s="547" t="s">
        <v>529</v>
      </c>
      <c r="CP11" s="27"/>
      <c r="CQ11" s="547"/>
      <c r="CR11" s="27"/>
      <c r="CS11" s="547" t="s">
        <v>509</v>
      </c>
      <c r="CT11" s="27"/>
      <c r="CU11" s="27"/>
      <c r="CV11" s="27"/>
      <c r="CW11" s="547" t="s">
        <v>530</v>
      </c>
      <c r="CX11" s="547"/>
      <c r="CY11" s="719" t="s">
        <v>531</v>
      </c>
      <c r="CZ11" s="27"/>
      <c r="DA11" s="547" t="s">
        <v>108</v>
      </c>
      <c r="DB11" s="27"/>
      <c r="DC11" s="547" t="s">
        <v>532</v>
      </c>
      <c r="DD11" s="27"/>
      <c r="DE11" s="27"/>
      <c r="DF11" s="547"/>
      <c r="DG11" s="547" t="s">
        <v>533</v>
      </c>
      <c r="DH11" s="547"/>
      <c r="DI11" s="547" t="s">
        <v>534</v>
      </c>
      <c r="DJ11" s="547"/>
      <c r="DK11" s="547"/>
      <c r="DL11" s="547"/>
      <c r="DM11" s="547" t="s">
        <v>535</v>
      </c>
      <c r="DN11" s="547"/>
      <c r="DO11" s="547"/>
      <c r="DP11" s="547"/>
      <c r="DQ11" s="862" t="s">
        <v>108</v>
      </c>
      <c r="DR11" s="863"/>
      <c r="DS11" s="863"/>
    </row>
    <row r="12" spans="1:123" s="416" customFormat="1" ht="13.35" customHeight="1">
      <c r="A12" s="11"/>
      <c r="B12" s="11"/>
      <c r="C12" s="547" t="s">
        <v>536</v>
      </c>
      <c r="D12" s="11"/>
      <c r="E12" s="547" t="s">
        <v>537</v>
      </c>
      <c r="F12" s="27"/>
      <c r="G12" s="547" t="s">
        <v>538</v>
      </c>
      <c r="H12" s="27"/>
      <c r="I12" s="547" t="s">
        <v>832</v>
      </c>
      <c r="J12" s="27"/>
      <c r="K12" s="547" t="s">
        <v>539</v>
      </c>
      <c r="L12" s="27"/>
      <c r="M12" s="547" t="s">
        <v>540</v>
      </c>
      <c r="N12" s="27"/>
      <c r="O12" s="547" t="s">
        <v>541</v>
      </c>
      <c r="P12" s="547"/>
      <c r="Q12" s="547" t="s">
        <v>542</v>
      </c>
      <c r="R12" s="547"/>
      <c r="S12" s="548" t="s">
        <v>542</v>
      </c>
      <c r="T12" s="547"/>
      <c r="U12" s="547" t="s">
        <v>479</v>
      </c>
      <c r="V12" s="547"/>
      <c r="W12" s="547" t="s">
        <v>543</v>
      </c>
      <c r="X12" s="27"/>
      <c r="Y12" s="27"/>
      <c r="Z12" s="27"/>
      <c r="AA12" s="547" t="s">
        <v>544</v>
      </c>
      <c r="AB12" s="27"/>
      <c r="AC12" s="547" t="s">
        <v>521</v>
      </c>
      <c r="AD12" s="27"/>
      <c r="AE12" s="547" t="s">
        <v>545</v>
      </c>
      <c r="AF12" s="27"/>
      <c r="AG12" s="547" t="s">
        <v>546</v>
      </c>
      <c r="AH12" s="27"/>
      <c r="AI12" s="547" t="s">
        <v>547</v>
      </c>
      <c r="AJ12" s="27"/>
      <c r="AK12" s="548" t="s">
        <v>548</v>
      </c>
      <c r="AL12" s="11"/>
      <c r="AM12" s="547" t="s">
        <v>549</v>
      </c>
      <c r="AN12" s="547"/>
      <c r="AO12" s="548" t="s">
        <v>550</v>
      </c>
      <c r="AP12" s="27"/>
      <c r="AQ12" s="547" t="s">
        <v>551</v>
      </c>
      <c r="AR12" s="11"/>
      <c r="AS12" s="548" t="s">
        <v>552</v>
      </c>
      <c r="AT12" s="548"/>
      <c r="AU12" s="547" t="s">
        <v>514</v>
      </c>
      <c r="AV12" s="548"/>
      <c r="AW12" s="547" t="s">
        <v>553</v>
      </c>
      <c r="AX12" s="720"/>
      <c r="AY12" s="547" t="s">
        <v>554</v>
      </c>
      <c r="AZ12" s="720"/>
      <c r="BA12" s="547" t="s">
        <v>555</v>
      </c>
      <c r="BB12" s="27"/>
      <c r="BC12" s="548" t="s">
        <v>556</v>
      </c>
      <c r="BD12" s="27"/>
      <c r="BE12" s="547" t="s">
        <v>557</v>
      </c>
      <c r="BF12" s="27"/>
      <c r="BG12" s="547" t="s">
        <v>558</v>
      </c>
      <c r="BH12" s="27"/>
      <c r="BI12" s="547" t="s">
        <v>559</v>
      </c>
      <c r="BJ12" s="27"/>
      <c r="BK12" s="547" t="s">
        <v>560</v>
      </c>
      <c r="BL12" s="27"/>
      <c r="BM12" s="547" t="s">
        <v>561</v>
      </c>
      <c r="BN12" s="547"/>
      <c r="BO12" s="547" t="s">
        <v>562</v>
      </c>
      <c r="BP12" s="547"/>
      <c r="BQ12" s="547" t="s">
        <v>563</v>
      </c>
      <c r="BR12" s="27"/>
      <c r="BS12" s="547" t="s">
        <v>545</v>
      </c>
      <c r="BT12" s="547"/>
      <c r="BU12" s="547" t="s">
        <v>564</v>
      </c>
      <c r="BV12" s="547"/>
      <c r="BW12" s="547" t="s">
        <v>565</v>
      </c>
      <c r="BX12" s="547"/>
      <c r="BY12" s="547" t="s">
        <v>566</v>
      </c>
      <c r="BZ12" s="27"/>
      <c r="CA12" s="547" t="s">
        <v>567</v>
      </c>
      <c r="CB12" s="27"/>
      <c r="CC12" s="547" t="s">
        <v>568</v>
      </c>
      <c r="CD12" s="27"/>
      <c r="CE12" s="547" t="s">
        <v>569</v>
      </c>
      <c r="CF12" s="547"/>
      <c r="CG12" s="547" t="s">
        <v>570</v>
      </c>
      <c r="CH12" s="547"/>
      <c r="CI12" s="547" t="s">
        <v>492</v>
      </c>
      <c r="CJ12" s="27"/>
      <c r="CK12" s="547" t="s">
        <v>571</v>
      </c>
      <c r="CL12" s="27"/>
      <c r="CM12" s="547" t="s">
        <v>572</v>
      </c>
      <c r="CN12" s="547"/>
      <c r="CO12" s="547" t="s">
        <v>573</v>
      </c>
      <c r="CP12" s="27"/>
      <c r="CQ12" s="547" t="s">
        <v>574</v>
      </c>
      <c r="CR12" s="27"/>
      <c r="CS12" s="547" t="s">
        <v>546</v>
      </c>
      <c r="CT12" s="27"/>
      <c r="CU12" s="547" t="s">
        <v>108</v>
      </c>
      <c r="CV12" s="27"/>
      <c r="CW12" s="547" t="s">
        <v>575</v>
      </c>
      <c r="CX12" s="547"/>
      <c r="CY12" s="547" t="s">
        <v>576</v>
      </c>
      <c r="CZ12" s="27"/>
      <c r="DA12" s="547" t="s">
        <v>531</v>
      </c>
      <c r="DB12" s="27"/>
      <c r="DC12" s="547" t="s">
        <v>577</v>
      </c>
      <c r="DD12" s="27"/>
      <c r="DE12" s="547" t="s">
        <v>578</v>
      </c>
      <c r="DF12" s="547"/>
      <c r="DG12" s="547" t="s">
        <v>579</v>
      </c>
      <c r="DH12" s="547"/>
      <c r="DI12" s="547" t="s">
        <v>580</v>
      </c>
      <c r="DJ12" s="547"/>
      <c r="DK12" s="547" t="s">
        <v>581</v>
      </c>
      <c r="DL12" s="547"/>
      <c r="DM12" s="548" t="s">
        <v>582</v>
      </c>
      <c r="DN12" s="547"/>
      <c r="DO12" s="547"/>
      <c r="DP12" s="547"/>
      <c r="DQ12" s="864" t="s">
        <v>583</v>
      </c>
      <c r="DR12" s="865"/>
      <c r="DS12" s="865"/>
    </row>
    <row r="13" spans="1:123" s="416" customFormat="1" ht="13.5" customHeight="1">
      <c r="A13" s="11"/>
      <c r="B13" s="11"/>
      <c r="C13" s="547" t="s">
        <v>584</v>
      </c>
      <c r="D13" s="11"/>
      <c r="E13" s="547" t="s">
        <v>585</v>
      </c>
      <c r="F13" s="27"/>
      <c r="G13" s="547" t="s">
        <v>586</v>
      </c>
      <c r="H13" s="27"/>
      <c r="I13" s="547" t="s">
        <v>587</v>
      </c>
      <c r="J13" s="27"/>
      <c r="K13" s="547" t="s">
        <v>121</v>
      </c>
      <c r="L13" s="27"/>
      <c r="M13" s="547" t="s">
        <v>511</v>
      </c>
      <c r="N13" s="27"/>
      <c r="O13" s="547" t="s">
        <v>588</v>
      </c>
      <c r="P13" s="547"/>
      <c r="Q13" s="547" t="s">
        <v>145</v>
      </c>
      <c r="R13" s="547"/>
      <c r="S13" s="548" t="s">
        <v>145</v>
      </c>
      <c r="T13" s="547"/>
      <c r="U13" s="548" t="s">
        <v>589</v>
      </c>
      <c r="V13" s="548"/>
      <c r="W13" s="547" t="s">
        <v>590</v>
      </c>
      <c r="X13" s="27"/>
      <c r="Y13" s="547" t="s">
        <v>591</v>
      </c>
      <c r="Z13" s="27"/>
      <c r="AA13" s="547" t="s">
        <v>592</v>
      </c>
      <c r="AB13" s="27"/>
      <c r="AC13" s="547" t="s">
        <v>145</v>
      </c>
      <c r="AD13" s="27"/>
      <c r="AE13" s="547" t="s">
        <v>513</v>
      </c>
      <c r="AF13" s="27"/>
      <c r="AG13" s="547" t="s">
        <v>593</v>
      </c>
      <c r="AH13" s="27"/>
      <c r="AI13" s="547" t="s">
        <v>594</v>
      </c>
      <c r="AJ13" s="27"/>
      <c r="AK13" s="547" t="s">
        <v>513</v>
      </c>
      <c r="AL13" s="11"/>
      <c r="AM13" s="547" t="s">
        <v>595</v>
      </c>
      <c r="AN13" s="547"/>
      <c r="AO13" s="547" t="s">
        <v>596</v>
      </c>
      <c r="AP13" s="27"/>
      <c r="AQ13" s="547" t="s">
        <v>597</v>
      </c>
      <c r="AR13" s="11"/>
      <c r="AS13" s="548" t="s">
        <v>598</v>
      </c>
      <c r="AT13" s="548"/>
      <c r="AU13" s="547" t="s">
        <v>599</v>
      </c>
      <c r="AV13" s="548"/>
      <c r="AW13" s="547" t="s">
        <v>600</v>
      </c>
      <c r="AX13" s="720"/>
      <c r="AY13" s="547" t="s">
        <v>601</v>
      </c>
      <c r="AZ13" s="720"/>
      <c r="BA13" s="547" t="s">
        <v>535</v>
      </c>
      <c r="BB13" s="27"/>
      <c r="BC13" s="547" t="s">
        <v>602</v>
      </c>
      <c r="BD13" s="27"/>
      <c r="BE13" s="547" t="s">
        <v>603</v>
      </c>
      <c r="BF13" s="27"/>
      <c r="BG13" s="547" t="s">
        <v>511</v>
      </c>
      <c r="BH13" s="27"/>
      <c r="BI13" s="547" t="s">
        <v>601</v>
      </c>
      <c r="BJ13" s="27"/>
      <c r="BK13" s="547" t="s">
        <v>604</v>
      </c>
      <c r="BL13" s="27"/>
      <c r="BM13" s="547" t="s">
        <v>420</v>
      </c>
      <c r="BN13" s="547"/>
      <c r="BO13" s="547" t="s">
        <v>145</v>
      </c>
      <c r="BP13" s="547"/>
      <c r="BQ13" s="547" t="s">
        <v>605</v>
      </c>
      <c r="BR13" s="27"/>
      <c r="BS13" s="547" t="s">
        <v>513</v>
      </c>
      <c r="BT13" s="547"/>
      <c r="BU13" s="547" t="s">
        <v>606</v>
      </c>
      <c r="BV13" s="547"/>
      <c r="BW13" s="547" t="s">
        <v>607</v>
      </c>
      <c r="BX13" s="547"/>
      <c r="BY13" s="547" t="s">
        <v>608</v>
      </c>
      <c r="BZ13" s="27"/>
      <c r="CA13" s="547" t="s">
        <v>602</v>
      </c>
      <c r="CB13" s="27"/>
      <c r="CC13" s="547" t="s">
        <v>511</v>
      </c>
      <c r="CD13" s="27"/>
      <c r="CE13" s="547" t="s">
        <v>430</v>
      </c>
      <c r="CF13" s="547"/>
      <c r="CG13" s="547" t="s">
        <v>145</v>
      </c>
      <c r="CH13" s="547"/>
      <c r="CI13" s="547" t="s">
        <v>609</v>
      </c>
      <c r="CJ13" s="27"/>
      <c r="CK13" s="547" t="s">
        <v>509</v>
      </c>
      <c r="CL13" s="27"/>
      <c r="CM13" s="547" t="s">
        <v>145</v>
      </c>
      <c r="CN13" s="547"/>
      <c r="CO13" s="547" t="s">
        <v>610</v>
      </c>
      <c r="CP13" s="27"/>
      <c r="CQ13" s="547" t="s">
        <v>611</v>
      </c>
      <c r="CR13" s="27"/>
      <c r="CS13" s="547" t="s">
        <v>593</v>
      </c>
      <c r="CT13" s="27"/>
      <c r="CU13" s="547" t="s">
        <v>612</v>
      </c>
      <c r="CV13" s="27"/>
      <c r="CW13" s="27" t="s">
        <v>613</v>
      </c>
      <c r="CX13" s="547"/>
      <c r="CY13" s="547" t="s">
        <v>614</v>
      </c>
      <c r="CZ13" s="27"/>
      <c r="DA13" s="547" t="s">
        <v>615</v>
      </c>
      <c r="DB13" s="27"/>
      <c r="DC13" s="547" t="s">
        <v>616</v>
      </c>
      <c r="DD13" s="27"/>
      <c r="DE13" s="547" t="s">
        <v>617</v>
      </c>
      <c r="DF13" s="547"/>
      <c r="DG13" s="547" t="s">
        <v>618</v>
      </c>
      <c r="DH13" s="547"/>
      <c r="DI13" s="547" t="s">
        <v>594</v>
      </c>
      <c r="DJ13" s="547"/>
      <c r="DK13" s="547" t="s">
        <v>619</v>
      </c>
      <c r="DL13" s="547"/>
      <c r="DM13" s="547" t="s">
        <v>145</v>
      </c>
      <c r="DN13" s="547"/>
      <c r="DO13" s="547"/>
      <c r="DP13" s="547"/>
      <c r="DQ13" s="547"/>
      <c r="DR13" s="547"/>
      <c r="DS13" s="546" t="s">
        <v>74</v>
      </c>
    </row>
    <row r="14" spans="1:123" s="416" customFormat="1" ht="15.75" customHeight="1">
      <c r="A14" s="11"/>
      <c r="B14" s="11"/>
      <c r="C14" s="718" t="s">
        <v>620</v>
      </c>
      <c r="D14" s="11"/>
      <c r="E14" s="547" t="s">
        <v>621</v>
      </c>
      <c r="F14" s="11"/>
      <c r="G14" s="547" t="s">
        <v>622</v>
      </c>
      <c r="H14" s="11"/>
      <c r="I14" s="547" t="s">
        <v>623</v>
      </c>
      <c r="J14" s="27"/>
      <c r="K14" s="721" t="s">
        <v>624</v>
      </c>
      <c r="L14" s="27"/>
      <c r="M14" s="718" t="s">
        <v>625</v>
      </c>
      <c r="N14" s="27"/>
      <c r="O14" s="547" t="s">
        <v>626</v>
      </c>
      <c r="P14" s="547"/>
      <c r="Q14" s="548" t="s">
        <v>627</v>
      </c>
      <c r="R14" s="547"/>
      <c r="S14" s="548" t="s">
        <v>628</v>
      </c>
      <c r="T14" s="547"/>
      <c r="U14" s="548" t="s">
        <v>629</v>
      </c>
      <c r="V14" s="548"/>
      <c r="W14" s="547" t="s">
        <v>630</v>
      </c>
      <c r="X14" s="27"/>
      <c r="Y14" s="547" t="s">
        <v>631</v>
      </c>
      <c r="Z14" s="27"/>
      <c r="AA14" s="547" t="s">
        <v>632</v>
      </c>
      <c r="AB14" s="27"/>
      <c r="AC14" s="547" t="s">
        <v>633</v>
      </c>
      <c r="AD14" s="27"/>
      <c r="AE14" s="547" t="s">
        <v>634</v>
      </c>
      <c r="AF14" s="11"/>
      <c r="AG14" s="547" t="s">
        <v>635</v>
      </c>
      <c r="AH14" s="27"/>
      <c r="AI14" s="547" t="s">
        <v>636</v>
      </c>
      <c r="AJ14" s="27"/>
      <c r="AK14" s="547" t="s">
        <v>637</v>
      </c>
      <c r="AL14" s="11"/>
      <c r="AM14" s="547" t="s">
        <v>638</v>
      </c>
      <c r="AN14" s="547"/>
      <c r="AO14" s="548" t="s">
        <v>639</v>
      </c>
      <c r="AP14" s="27"/>
      <c r="AQ14" s="547" t="s">
        <v>640</v>
      </c>
      <c r="AR14" s="11"/>
      <c r="AS14" s="718" t="s">
        <v>641</v>
      </c>
      <c r="AT14" s="548"/>
      <c r="AU14" s="718" t="s">
        <v>642</v>
      </c>
      <c r="AV14" s="548"/>
      <c r="AW14" s="718" t="s">
        <v>643</v>
      </c>
      <c r="AX14" s="720"/>
      <c r="AY14" s="548" t="s">
        <v>644</v>
      </c>
      <c r="AZ14" s="720"/>
      <c r="BA14" s="548" t="s">
        <v>645</v>
      </c>
      <c r="BB14" s="27"/>
      <c r="BC14" s="547" t="s">
        <v>646</v>
      </c>
      <c r="BD14" s="27"/>
      <c r="BE14" s="547" t="s">
        <v>647</v>
      </c>
      <c r="BF14" s="27"/>
      <c r="BG14" s="547" t="s">
        <v>648</v>
      </c>
      <c r="BH14" s="27"/>
      <c r="BI14" s="547" t="s">
        <v>649</v>
      </c>
      <c r="BJ14" s="27"/>
      <c r="BK14" s="547" t="s">
        <v>650</v>
      </c>
      <c r="BL14" s="27"/>
      <c r="BM14" s="547" t="s">
        <v>651</v>
      </c>
      <c r="BN14" s="547"/>
      <c r="BO14" s="547" t="s">
        <v>652</v>
      </c>
      <c r="BP14" s="547"/>
      <c r="BQ14" s="548" t="s">
        <v>653</v>
      </c>
      <c r="BR14" s="27"/>
      <c r="BS14" s="547" t="s">
        <v>654</v>
      </c>
      <c r="BT14" s="547"/>
      <c r="BU14" s="721" t="s">
        <v>655</v>
      </c>
      <c r="BV14" s="547"/>
      <c r="BW14" s="548" t="s">
        <v>656</v>
      </c>
      <c r="BX14" s="547"/>
      <c r="BY14" s="548" t="s">
        <v>657</v>
      </c>
      <c r="BZ14" s="27"/>
      <c r="CA14" s="547" t="s">
        <v>658</v>
      </c>
      <c r="CB14" s="27"/>
      <c r="CC14" s="547" t="s">
        <v>659</v>
      </c>
      <c r="CD14" s="27"/>
      <c r="CE14" s="547" t="s">
        <v>660</v>
      </c>
      <c r="CF14" s="547"/>
      <c r="CG14" s="548" t="s">
        <v>661</v>
      </c>
      <c r="CH14" s="548"/>
      <c r="CI14" s="718" t="s">
        <v>662</v>
      </c>
      <c r="CJ14" s="27"/>
      <c r="CK14" s="547" t="s">
        <v>663</v>
      </c>
      <c r="CL14" s="27"/>
      <c r="CM14" s="547" t="s">
        <v>664</v>
      </c>
      <c r="CN14" s="547"/>
      <c r="CO14" s="548" t="s">
        <v>665</v>
      </c>
      <c r="CP14" s="27"/>
      <c r="CQ14" s="547" t="s">
        <v>666</v>
      </c>
      <c r="CR14" s="27"/>
      <c r="CS14" s="547" t="s">
        <v>667</v>
      </c>
      <c r="CT14" s="27"/>
      <c r="CU14" s="547" t="s">
        <v>668</v>
      </c>
      <c r="CV14" s="27"/>
      <c r="CW14" s="547" t="s">
        <v>669</v>
      </c>
      <c r="CX14" s="547"/>
      <c r="CY14" s="719" t="s">
        <v>670</v>
      </c>
      <c r="CZ14" s="27"/>
      <c r="DA14" s="547" t="s">
        <v>671</v>
      </c>
      <c r="DB14" s="27"/>
      <c r="DC14" s="547" t="s">
        <v>672</v>
      </c>
      <c r="DD14" s="27"/>
      <c r="DE14" s="547" t="s">
        <v>673</v>
      </c>
      <c r="DF14" s="547"/>
      <c r="DG14" s="547" t="s">
        <v>674</v>
      </c>
      <c r="DH14" s="547"/>
      <c r="DI14" s="547" t="s">
        <v>675</v>
      </c>
      <c r="DJ14" s="547"/>
      <c r="DK14" s="547" t="s">
        <v>676</v>
      </c>
      <c r="DL14" s="547"/>
      <c r="DM14" s="548" t="s">
        <v>677</v>
      </c>
      <c r="DN14" s="547"/>
      <c r="DO14" s="548" t="s">
        <v>678</v>
      </c>
      <c r="DP14" s="547"/>
      <c r="DQ14" s="548" t="s">
        <v>1290</v>
      </c>
      <c r="DR14" s="546"/>
      <c r="DS14" s="548" t="s">
        <v>1259</v>
      </c>
    </row>
    <row r="15" spans="1:123">
      <c r="A15" s="4" t="s">
        <v>72</v>
      </c>
      <c r="B15" s="2"/>
      <c r="C15" s="2"/>
      <c r="D15" s="2"/>
      <c r="E15" s="7"/>
      <c r="F15" s="2"/>
      <c r="G15" s="7"/>
      <c r="H15" s="2"/>
      <c r="I15" s="7"/>
      <c r="J15" s="2"/>
      <c r="K15" s="2"/>
      <c r="L15" s="2"/>
      <c r="M15" s="2"/>
      <c r="N15" s="2"/>
      <c r="O15" s="7"/>
      <c r="P15" s="2"/>
      <c r="Q15" s="7"/>
      <c r="R15" s="2"/>
      <c r="S15" s="7"/>
      <c r="T15" s="2"/>
      <c r="U15" s="7"/>
      <c r="V15" s="2"/>
      <c r="W15" s="7"/>
      <c r="X15" s="2"/>
      <c r="Y15" s="7"/>
      <c r="Z15" s="2"/>
      <c r="AA15" s="7"/>
      <c r="AB15" s="2"/>
      <c r="AC15" s="7"/>
      <c r="AD15" s="2"/>
      <c r="AE15" s="7"/>
      <c r="AF15" s="4"/>
      <c r="AG15" s="7"/>
      <c r="AH15" s="2"/>
      <c r="AI15" s="7"/>
      <c r="AJ15" s="2"/>
      <c r="AK15" s="7"/>
      <c r="AL15" s="2"/>
      <c r="AM15" s="7"/>
      <c r="AN15" s="2"/>
      <c r="AO15" s="7"/>
      <c r="AP15" s="2"/>
      <c r="AQ15" s="7"/>
      <c r="AR15" s="2"/>
      <c r="AS15" s="2"/>
      <c r="AT15" s="2"/>
      <c r="AU15" s="2"/>
      <c r="AV15" s="2"/>
      <c r="AW15" s="2"/>
      <c r="AX15" s="2"/>
      <c r="AY15" s="7"/>
      <c r="AZ15" s="2"/>
      <c r="BA15" s="7"/>
      <c r="BB15" s="2"/>
      <c r="BC15" s="7"/>
      <c r="BD15" s="2"/>
      <c r="BE15" s="7"/>
      <c r="BF15" s="2"/>
      <c r="BG15" s="7"/>
      <c r="BH15" s="2"/>
      <c r="BI15" s="7"/>
      <c r="BJ15" s="2"/>
      <c r="BK15" s="7"/>
      <c r="BL15" s="2"/>
      <c r="BM15" s="7"/>
      <c r="BN15" s="2"/>
      <c r="BO15" s="7"/>
      <c r="BP15" s="2"/>
      <c r="BQ15" s="7"/>
      <c r="BR15" s="2"/>
      <c r="BS15" s="7"/>
      <c r="BT15" s="2"/>
      <c r="BU15" s="2"/>
      <c r="BV15" s="2"/>
      <c r="BW15" s="7"/>
      <c r="BX15" s="2"/>
      <c r="BY15" s="7"/>
      <c r="BZ15" s="2"/>
      <c r="CA15" s="7"/>
      <c r="CB15" s="2"/>
      <c r="CC15" s="7"/>
      <c r="CD15" s="2"/>
      <c r="CE15" s="7"/>
      <c r="CF15" s="2"/>
      <c r="CG15" s="7"/>
      <c r="CH15" s="2"/>
      <c r="CI15" s="2"/>
      <c r="CJ15" s="2"/>
      <c r="CK15" s="7"/>
      <c r="CL15" s="2"/>
      <c r="CM15" s="7"/>
      <c r="CN15" s="2"/>
      <c r="CO15" s="7"/>
      <c r="CP15" s="2"/>
      <c r="CQ15" s="7" t="s">
        <v>74</v>
      </c>
      <c r="CR15" s="2"/>
      <c r="CS15" s="7"/>
      <c r="CT15" s="2"/>
      <c r="CU15" s="7"/>
      <c r="CV15" s="2"/>
      <c r="CW15" s="7"/>
      <c r="CX15" s="2"/>
      <c r="CY15" s="7"/>
      <c r="CZ15" s="2"/>
      <c r="DA15" s="7"/>
      <c r="DB15" s="2"/>
      <c r="DC15" s="7"/>
      <c r="DD15" s="2"/>
      <c r="DE15" s="7"/>
      <c r="DF15" s="541"/>
      <c r="DG15" s="550"/>
      <c r="DH15" s="541"/>
      <c r="DI15" s="550"/>
      <c r="DJ15" s="541"/>
      <c r="DK15" s="550"/>
      <c r="DL15" s="541"/>
      <c r="DM15" s="550"/>
      <c r="DN15" s="541"/>
      <c r="DO15" s="550"/>
      <c r="DP15" s="541"/>
      <c r="DQ15" s="550"/>
      <c r="DR15" s="541"/>
      <c r="DS15" s="550"/>
    </row>
    <row r="16" spans="1:123" ht="14.65" customHeight="1">
      <c r="A16" s="551" t="s">
        <v>679</v>
      </c>
      <c r="B16" s="552" t="s">
        <v>74</v>
      </c>
      <c r="C16" s="133">
        <v>0</v>
      </c>
      <c r="D16" s="725"/>
      <c r="E16" s="133">
        <v>0</v>
      </c>
      <c r="F16" s="726"/>
      <c r="G16" s="133">
        <v>0</v>
      </c>
      <c r="H16" s="726"/>
      <c r="I16" s="133">
        <v>0</v>
      </c>
      <c r="J16" s="726"/>
      <c r="K16" s="133">
        <v>0</v>
      </c>
      <c r="L16" s="726"/>
      <c r="M16" s="133">
        <v>0</v>
      </c>
      <c r="N16" s="726"/>
      <c r="O16" s="133">
        <v>0</v>
      </c>
      <c r="P16" s="726"/>
      <c r="Q16" s="133">
        <v>0</v>
      </c>
      <c r="R16" s="726"/>
      <c r="S16" s="133">
        <v>0</v>
      </c>
      <c r="T16" s="726"/>
      <c r="U16" s="133">
        <v>0</v>
      </c>
      <c r="V16" s="727"/>
      <c r="W16" s="133">
        <v>0</v>
      </c>
      <c r="X16" s="726"/>
      <c r="Y16" s="133">
        <v>0</v>
      </c>
      <c r="Z16" s="726"/>
      <c r="AA16" s="133">
        <v>0</v>
      </c>
      <c r="AB16" s="726"/>
      <c r="AC16" s="133">
        <v>0</v>
      </c>
      <c r="AD16" s="726"/>
      <c r="AE16" s="133">
        <v>0</v>
      </c>
      <c r="AF16" s="726"/>
      <c r="AG16" s="133">
        <v>0</v>
      </c>
      <c r="AH16" s="726"/>
      <c r="AI16" s="133">
        <v>0</v>
      </c>
      <c r="AJ16" s="726"/>
      <c r="AK16" s="133">
        <v>0</v>
      </c>
      <c r="AL16" s="726"/>
      <c r="AM16" s="133">
        <v>0</v>
      </c>
      <c r="AN16" s="726"/>
      <c r="AO16" s="133">
        <v>0</v>
      </c>
      <c r="AP16" s="726"/>
      <c r="AQ16" s="133">
        <v>0</v>
      </c>
      <c r="AR16" s="726"/>
      <c r="AS16" s="133">
        <v>0</v>
      </c>
      <c r="AT16" s="726"/>
      <c r="AU16" s="133">
        <v>0</v>
      </c>
      <c r="AV16" s="726"/>
      <c r="AW16" s="133">
        <v>0</v>
      </c>
      <c r="AX16" s="726"/>
      <c r="AY16" s="133">
        <v>0</v>
      </c>
      <c r="AZ16" s="726"/>
      <c r="BA16" s="133">
        <v>0</v>
      </c>
      <c r="BB16" s="726"/>
      <c r="BC16" s="133">
        <v>0</v>
      </c>
      <c r="BD16" s="726"/>
      <c r="BE16" s="133">
        <v>0</v>
      </c>
      <c r="BF16" s="726"/>
      <c r="BG16" s="133">
        <v>0</v>
      </c>
      <c r="BH16" s="726"/>
      <c r="BI16" s="133">
        <v>0</v>
      </c>
      <c r="BJ16" s="726"/>
      <c r="BK16" s="133">
        <v>0</v>
      </c>
      <c r="BL16" s="726"/>
      <c r="BM16" s="133">
        <v>0</v>
      </c>
      <c r="BN16" s="727"/>
      <c r="BO16" s="133">
        <v>0</v>
      </c>
      <c r="BP16" s="726"/>
      <c r="BQ16" s="133">
        <v>0</v>
      </c>
      <c r="BR16" s="726"/>
      <c r="BS16" s="133">
        <v>0</v>
      </c>
      <c r="BT16" s="727"/>
      <c r="BU16" s="133">
        <v>0</v>
      </c>
      <c r="BV16" s="726"/>
      <c r="BW16" s="133">
        <v>0</v>
      </c>
      <c r="BX16" s="726"/>
      <c r="BY16" s="133">
        <v>0</v>
      </c>
      <c r="BZ16" s="726"/>
      <c r="CA16" s="133">
        <v>0</v>
      </c>
      <c r="CB16" s="726"/>
      <c r="CC16" s="133">
        <v>0</v>
      </c>
      <c r="CD16" s="726"/>
      <c r="CE16" s="133">
        <v>0</v>
      </c>
      <c r="CF16" s="726"/>
      <c r="CG16" s="133">
        <v>0</v>
      </c>
      <c r="CH16" s="727"/>
      <c r="CI16" s="133">
        <v>0</v>
      </c>
      <c r="CJ16" s="726"/>
      <c r="CK16" s="133">
        <v>0</v>
      </c>
      <c r="CL16" s="726"/>
      <c r="CM16" s="133">
        <v>0</v>
      </c>
      <c r="CN16" s="726"/>
      <c r="CO16" s="133">
        <v>0</v>
      </c>
      <c r="CP16" s="726"/>
      <c r="CQ16" s="133">
        <v>1349378</v>
      </c>
      <c r="CR16" s="726"/>
      <c r="CS16" s="133">
        <v>0</v>
      </c>
      <c r="CT16" s="728" t="s">
        <v>74</v>
      </c>
      <c r="CU16" s="133">
        <v>0</v>
      </c>
      <c r="CV16" s="726"/>
      <c r="CW16" s="133">
        <v>0</v>
      </c>
      <c r="CX16" s="727"/>
      <c r="CY16" s="133">
        <v>0</v>
      </c>
      <c r="CZ16" s="726"/>
      <c r="DA16" s="133">
        <v>0</v>
      </c>
      <c r="DB16" s="726"/>
      <c r="DC16" s="133">
        <v>0</v>
      </c>
      <c r="DD16" s="726"/>
      <c r="DE16" s="133">
        <v>0</v>
      </c>
      <c r="DF16" s="729"/>
      <c r="DG16" s="133">
        <v>0</v>
      </c>
      <c r="DH16" s="729"/>
      <c r="DI16" s="133">
        <v>0</v>
      </c>
      <c r="DJ16" s="726"/>
      <c r="DK16" s="133">
        <v>0</v>
      </c>
      <c r="DL16" s="726"/>
      <c r="DM16" s="133">
        <v>0</v>
      </c>
      <c r="DN16" s="726"/>
      <c r="DO16" s="727">
        <v>0</v>
      </c>
      <c r="DP16" s="726"/>
      <c r="DQ16" s="726">
        <f t="shared" ref="DQ16:DQ21" si="0">ROUND(SUM(C16:DO16),1)</f>
        <v>1349378</v>
      </c>
      <c r="DR16" s="726"/>
      <c r="DS16" s="133">
        <v>1448470</v>
      </c>
    </row>
    <row r="17" spans="1:123" ht="14.65" customHeight="1">
      <c r="A17" s="551" t="s">
        <v>1341</v>
      </c>
      <c r="B17" s="552" t="s">
        <v>74</v>
      </c>
      <c r="C17" s="19">
        <v>0</v>
      </c>
      <c r="D17" s="730"/>
      <c r="E17" s="19">
        <v>0</v>
      </c>
      <c r="F17" s="731"/>
      <c r="G17" s="19">
        <v>0</v>
      </c>
      <c r="H17" s="731"/>
      <c r="I17" s="19">
        <v>0</v>
      </c>
      <c r="J17" s="730" t="s">
        <v>74</v>
      </c>
      <c r="K17" s="19">
        <v>0</v>
      </c>
      <c r="L17" s="730" t="s">
        <v>74</v>
      </c>
      <c r="M17" s="19">
        <v>0</v>
      </c>
      <c r="N17" s="730" t="s">
        <v>74</v>
      </c>
      <c r="O17" s="19">
        <v>0</v>
      </c>
      <c r="P17" s="731"/>
      <c r="Q17" s="19">
        <v>0</v>
      </c>
      <c r="R17" s="731"/>
      <c r="S17" s="19">
        <v>0</v>
      </c>
      <c r="T17" s="731"/>
      <c r="U17" s="19">
        <v>0</v>
      </c>
      <c r="V17" s="135"/>
      <c r="W17" s="19">
        <v>0</v>
      </c>
      <c r="X17" s="730" t="s">
        <v>74</v>
      </c>
      <c r="Y17" s="19">
        <v>0</v>
      </c>
      <c r="Z17" s="730" t="s">
        <v>74</v>
      </c>
      <c r="AA17" s="19">
        <v>0</v>
      </c>
      <c r="AB17" s="730" t="s">
        <v>74</v>
      </c>
      <c r="AC17" s="19">
        <v>105036</v>
      </c>
      <c r="AD17" s="730" t="s">
        <v>74</v>
      </c>
      <c r="AE17" s="19">
        <v>558</v>
      </c>
      <c r="AF17" s="730" t="s">
        <v>74</v>
      </c>
      <c r="AG17" s="19">
        <v>0</v>
      </c>
      <c r="AH17" s="730" t="s">
        <v>74</v>
      </c>
      <c r="AI17" s="19">
        <v>0</v>
      </c>
      <c r="AJ17" s="730" t="s">
        <v>74</v>
      </c>
      <c r="AK17" s="19">
        <v>0</v>
      </c>
      <c r="AL17" s="730" t="s">
        <v>74</v>
      </c>
      <c r="AM17" s="19">
        <v>0</v>
      </c>
      <c r="AN17" s="731" t="s">
        <v>74</v>
      </c>
      <c r="AO17" s="19">
        <v>0</v>
      </c>
      <c r="AP17" s="730" t="s">
        <v>74</v>
      </c>
      <c r="AQ17" s="19">
        <v>0</v>
      </c>
      <c r="AR17" s="135"/>
      <c r="AS17" s="19">
        <v>532070</v>
      </c>
      <c r="AT17" s="732"/>
      <c r="AU17" s="19">
        <v>0</v>
      </c>
      <c r="AV17" s="732"/>
      <c r="AW17" s="19">
        <v>0</v>
      </c>
      <c r="AX17" s="730" t="s">
        <v>74</v>
      </c>
      <c r="AY17" s="19">
        <v>0</v>
      </c>
      <c r="AZ17" s="730" t="s">
        <v>74</v>
      </c>
      <c r="BA17" s="19">
        <v>0</v>
      </c>
      <c r="BB17" s="730" t="s">
        <v>74</v>
      </c>
      <c r="BC17" s="19">
        <v>0</v>
      </c>
      <c r="BD17" s="730" t="s">
        <v>74</v>
      </c>
      <c r="BE17" s="19">
        <v>0</v>
      </c>
      <c r="BF17" s="730" t="s">
        <v>74</v>
      </c>
      <c r="BG17" s="19">
        <v>0</v>
      </c>
      <c r="BH17" s="730" t="s">
        <v>74</v>
      </c>
      <c r="BI17" s="19">
        <v>0</v>
      </c>
      <c r="BJ17" s="730" t="s">
        <v>74</v>
      </c>
      <c r="BK17" s="19">
        <v>0</v>
      </c>
      <c r="BL17" s="730" t="s">
        <v>74</v>
      </c>
      <c r="BM17" s="19">
        <v>1439025</v>
      </c>
      <c r="BN17" s="135"/>
      <c r="BO17" s="19">
        <v>2492</v>
      </c>
      <c r="BP17" s="730"/>
      <c r="BQ17" s="19">
        <v>0</v>
      </c>
      <c r="BR17" s="730" t="s">
        <v>74</v>
      </c>
      <c r="BS17" s="19">
        <v>0</v>
      </c>
      <c r="BT17" s="135"/>
      <c r="BU17" s="19">
        <v>0</v>
      </c>
      <c r="BV17" s="730"/>
      <c r="BW17" s="19">
        <v>0</v>
      </c>
      <c r="BX17" s="731"/>
      <c r="BY17" s="19">
        <v>0</v>
      </c>
      <c r="BZ17" s="730" t="s">
        <v>74</v>
      </c>
      <c r="CA17" s="19">
        <v>0</v>
      </c>
      <c r="CB17" s="730" t="s">
        <v>74</v>
      </c>
      <c r="CC17" s="19">
        <v>0</v>
      </c>
      <c r="CD17" s="730" t="s">
        <v>74</v>
      </c>
      <c r="CE17" s="19">
        <v>0</v>
      </c>
      <c r="CF17" s="731"/>
      <c r="CG17" s="19">
        <v>0</v>
      </c>
      <c r="CH17" s="135"/>
      <c r="CI17" s="19">
        <v>195960</v>
      </c>
      <c r="CJ17" s="730" t="s">
        <v>74</v>
      </c>
      <c r="CK17" s="19">
        <v>0</v>
      </c>
      <c r="CL17" s="730" t="s">
        <v>74</v>
      </c>
      <c r="CM17" s="19">
        <v>0</v>
      </c>
      <c r="CN17" s="731"/>
      <c r="CO17" s="19">
        <v>0</v>
      </c>
      <c r="CP17" s="730" t="s">
        <v>74</v>
      </c>
      <c r="CQ17" s="19">
        <v>0</v>
      </c>
      <c r="CR17" s="730" t="s">
        <v>74</v>
      </c>
      <c r="CS17" s="19">
        <v>0</v>
      </c>
      <c r="CT17" s="728" t="s">
        <v>74</v>
      </c>
      <c r="CU17" s="19">
        <v>0</v>
      </c>
      <c r="CV17" s="731"/>
      <c r="CW17" s="19">
        <v>0</v>
      </c>
      <c r="CX17" s="135"/>
      <c r="CY17" s="19">
        <v>0</v>
      </c>
      <c r="CZ17" s="731"/>
      <c r="DA17" s="19">
        <v>0</v>
      </c>
      <c r="DB17" s="731"/>
      <c r="DC17" s="19">
        <v>0</v>
      </c>
      <c r="DD17" s="731"/>
      <c r="DE17" s="19">
        <v>0</v>
      </c>
      <c r="DF17" s="731"/>
      <c r="DG17" s="19">
        <v>0</v>
      </c>
      <c r="DH17" s="731"/>
      <c r="DI17" s="19">
        <v>0</v>
      </c>
      <c r="DJ17" s="731" t="s">
        <v>74</v>
      </c>
      <c r="DK17" s="19">
        <v>0</v>
      </c>
      <c r="DL17" s="731"/>
      <c r="DM17" s="19">
        <v>0</v>
      </c>
      <c r="DN17" s="731"/>
      <c r="DO17" s="135">
        <v>0</v>
      </c>
      <c r="DP17" s="731"/>
      <c r="DQ17" s="730">
        <f t="shared" si="0"/>
        <v>2275141</v>
      </c>
      <c r="DR17" s="731"/>
      <c r="DS17" s="19">
        <v>2156113</v>
      </c>
    </row>
    <row r="18" spans="1:123" ht="14.65" customHeight="1">
      <c r="A18" s="2" t="s">
        <v>680</v>
      </c>
      <c r="B18" s="552" t="s">
        <v>74</v>
      </c>
      <c r="C18" s="19">
        <v>0</v>
      </c>
      <c r="D18" s="135"/>
      <c r="E18" s="19">
        <v>0</v>
      </c>
      <c r="F18" s="731"/>
      <c r="G18" s="19">
        <v>0</v>
      </c>
      <c r="H18" s="731"/>
      <c r="I18" s="19">
        <v>0</v>
      </c>
      <c r="J18" s="135"/>
      <c r="K18" s="19">
        <v>0</v>
      </c>
      <c r="L18" s="135"/>
      <c r="M18" s="19">
        <v>0</v>
      </c>
      <c r="N18" s="135"/>
      <c r="O18" s="19">
        <v>0</v>
      </c>
      <c r="P18" s="731"/>
      <c r="Q18" s="19">
        <v>0</v>
      </c>
      <c r="R18" s="731"/>
      <c r="S18" s="19">
        <v>0</v>
      </c>
      <c r="T18" s="731"/>
      <c r="U18" s="19">
        <v>0</v>
      </c>
      <c r="V18" s="135"/>
      <c r="W18" s="19">
        <v>0</v>
      </c>
      <c r="X18" s="135"/>
      <c r="Y18" s="19">
        <v>0</v>
      </c>
      <c r="Z18" s="135" t="s">
        <v>74</v>
      </c>
      <c r="AA18" s="19">
        <v>0</v>
      </c>
      <c r="AB18" s="135" t="s">
        <v>74</v>
      </c>
      <c r="AC18" s="19">
        <v>324045</v>
      </c>
      <c r="AD18" s="135" t="s">
        <v>74</v>
      </c>
      <c r="AE18" s="19">
        <v>0</v>
      </c>
      <c r="AF18" s="22"/>
      <c r="AG18" s="19">
        <v>0</v>
      </c>
      <c r="AH18" s="135" t="s">
        <v>74</v>
      </c>
      <c r="AI18" s="19">
        <v>0</v>
      </c>
      <c r="AJ18" s="135"/>
      <c r="AK18" s="19">
        <v>0</v>
      </c>
      <c r="AL18" s="135"/>
      <c r="AM18" s="19">
        <v>0</v>
      </c>
      <c r="AN18" s="731" t="s">
        <v>74</v>
      </c>
      <c r="AO18" s="19">
        <v>0</v>
      </c>
      <c r="AP18" s="135"/>
      <c r="AQ18" s="19">
        <v>0</v>
      </c>
      <c r="AR18" s="135"/>
      <c r="AS18" s="19">
        <v>0</v>
      </c>
      <c r="AT18" s="732"/>
      <c r="AU18" s="19">
        <v>0</v>
      </c>
      <c r="AV18" s="732"/>
      <c r="AW18" s="19">
        <v>0</v>
      </c>
      <c r="AX18" s="135"/>
      <c r="AY18" s="19">
        <v>0</v>
      </c>
      <c r="AZ18" s="135"/>
      <c r="BA18" s="19">
        <v>0</v>
      </c>
      <c r="BB18" s="135"/>
      <c r="BC18" s="19">
        <v>0</v>
      </c>
      <c r="BD18" s="135"/>
      <c r="BE18" s="19">
        <v>0</v>
      </c>
      <c r="BF18" s="135"/>
      <c r="BG18" s="19">
        <v>0</v>
      </c>
      <c r="BH18" s="135"/>
      <c r="BI18" s="19">
        <v>0</v>
      </c>
      <c r="BJ18" s="135"/>
      <c r="BK18" s="19">
        <v>0</v>
      </c>
      <c r="BL18" s="135"/>
      <c r="BM18" s="19">
        <v>2343954</v>
      </c>
      <c r="BN18" s="135"/>
      <c r="BO18" s="19">
        <v>0</v>
      </c>
      <c r="BP18" s="135"/>
      <c r="BQ18" s="19">
        <v>0</v>
      </c>
      <c r="BR18" s="135"/>
      <c r="BS18" s="19">
        <v>0</v>
      </c>
      <c r="BT18" s="135"/>
      <c r="BU18" s="19">
        <v>0</v>
      </c>
      <c r="BV18" s="731"/>
      <c r="BW18" s="19">
        <v>0</v>
      </c>
      <c r="BX18" s="731"/>
      <c r="BY18" s="19">
        <v>0</v>
      </c>
      <c r="BZ18" s="135"/>
      <c r="CA18" s="19">
        <v>0</v>
      </c>
      <c r="CB18" s="135"/>
      <c r="CC18" s="19">
        <v>0</v>
      </c>
      <c r="CD18" s="135"/>
      <c r="CE18" s="19">
        <v>0</v>
      </c>
      <c r="CF18" s="731"/>
      <c r="CG18" s="19">
        <v>0</v>
      </c>
      <c r="CH18" s="135"/>
      <c r="CI18" s="19">
        <v>0</v>
      </c>
      <c r="CJ18" s="135"/>
      <c r="CK18" s="19">
        <v>0</v>
      </c>
      <c r="CL18" s="135"/>
      <c r="CM18" s="19">
        <v>0</v>
      </c>
      <c r="CN18" s="731"/>
      <c r="CO18" s="19">
        <v>0</v>
      </c>
      <c r="CP18" s="135" t="s">
        <v>74</v>
      </c>
      <c r="CQ18" s="19">
        <v>0</v>
      </c>
      <c r="CR18" s="135" t="s">
        <v>74</v>
      </c>
      <c r="CS18" s="19">
        <v>0</v>
      </c>
      <c r="CT18" s="728" t="s">
        <v>74</v>
      </c>
      <c r="CU18" s="19">
        <v>0</v>
      </c>
      <c r="CV18" s="731"/>
      <c r="CW18" s="19">
        <v>0</v>
      </c>
      <c r="CX18" s="135"/>
      <c r="CY18" s="19">
        <v>0</v>
      </c>
      <c r="CZ18" s="731"/>
      <c r="DA18" s="19">
        <v>0</v>
      </c>
      <c r="DB18" s="731"/>
      <c r="DC18" s="19">
        <v>0</v>
      </c>
      <c r="DD18" s="731"/>
      <c r="DE18" s="19">
        <v>0</v>
      </c>
      <c r="DF18" s="731"/>
      <c r="DG18" s="19">
        <v>0</v>
      </c>
      <c r="DH18" s="731"/>
      <c r="DI18" s="19">
        <v>0</v>
      </c>
      <c r="DJ18" s="731" t="s">
        <v>74</v>
      </c>
      <c r="DK18" s="19">
        <v>0</v>
      </c>
      <c r="DL18" s="731"/>
      <c r="DM18" s="19">
        <v>0</v>
      </c>
      <c r="DN18" s="731"/>
      <c r="DO18" s="135">
        <v>0</v>
      </c>
      <c r="DP18" s="731"/>
      <c r="DQ18" s="730">
        <f t="shared" si="0"/>
        <v>2667999</v>
      </c>
      <c r="DR18" s="731"/>
      <c r="DS18" s="19">
        <v>2817323</v>
      </c>
    </row>
    <row r="19" spans="1:123" ht="14.65" customHeight="1">
      <c r="A19" s="2" t="s">
        <v>682</v>
      </c>
      <c r="B19" s="552" t="s">
        <v>74</v>
      </c>
      <c r="C19" s="19">
        <v>0</v>
      </c>
      <c r="D19" s="135"/>
      <c r="E19" s="19">
        <v>0</v>
      </c>
      <c r="F19" s="731"/>
      <c r="G19" s="19">
        <v>0</v>
      </c>
      <c r="H19" s="731"/>
      <c r="I19" s="19">
        <v>0</v>
      </c>
      <c r="J19" s="135"/>
      <c r="K19" s="19">
        <v>0</v>
      </c>
      <c r="L19" s="135"/>
      <c r="M19" s="19">
        <v>0</v>
      </c>
      <c r="N19" s="135"/>
      <c r="O19" s="19">
        <v>0</v>
      </c>
      <c r="P19" s="731"/>
      <c r="Q19" s="19">
        <v>0</v>
      </c>
      <c r="R19" s="731"/>
      <c r="S19" s="19">
        <v>0</v>
      </c>
      <c r="T19" s="731"/>
      <c r="U19" s="19">
        <v>0</v>
      </c>
      <c r="V19" s="135"/>
      <c r="W19" s="19">
        <v>0</v>
      </c>
      <c r="X19" s="135"/>
      <c r="Y19" s="19">
        <v>0</v>
      </c>
      <c r="Z19" s="135" t="s">
        <v>74</v>
      </c>
      <c r="AA19" s="19">
        <v>0</v>
      </c>
      <c r="AB19" s="135"/>
      <c r="AC19" s="19">
        <v>0</v>
      </c>
      <c r="AD19" s="135"/>
      <c r="AE19" s="19">
        <v>0</v>
      </c>
      <c r="AF19" s="22"/>
      <c r="AG19" s="19">
        <v>0</v>
      </c>
      <c r="AH19" s="135" t="s">
        <v>74</v>
      </c>
      <c r="AI19" s="19">
        <v>0</v>
      </c>
      <c r="AJ19" s="135"/>
      <c r="AK19" s="19">
        <v>0</v>
      </c>
      <c r="AL19" s="135"/>
      <c r="AM19" s="19">
        <v>0</v>
      </c>
      <c r="AN19" s="731"/>
      <c r="AO19" s="19">
        <v>0</v>
      </c>
      <c r="AP19" s="135"/>
      <c r="AQ19" s="19">
        <v>0</v>
      </c>
      <c r="AR19" s="135"/>
      <c r="AS19" s="19">
        <v>0</v>
      </c>
      <c r="AT19" s="732"/>
      <c r="AU19" s="19">
        <v>0</v>
      </c>
      <c r="AV19" s="732"/>
      <c r="AW19" s="19">
        <v>0</v>
      </c>
      <c r="AX19" s="135"/>
      <c r="AY19" s="19">
        <v>0</v>
      </c>
      <c r="AZ19" s="135"/>
      <c r="BA19" s="19">
        <v>0</v>
      </c>
      <c r="BB19" s="135"/>
      <c r="BC19" s="19">
        <v>0</v>
      </c>
      <c r="BD19" s="135"/>
      <c r="BE19" s="19">
        <v>0</v>
      </c>
      <c r="BF19" s="135"/>
      <c r="BG19" s="19">
        <v>0</v>
      </c>
      <c r="BH19" s="135"/>
      <c r="BI19" s="19">
        <v>0</v>
      </c>
      <c r="BJ19" s="135"/>
      <c r="BK19" s="19">
        <v>0</v>
      </c>
      <c r="BL19" s="135"/>
      <c r="BM19" s="19">
        <v>0</v>
      </c>
      <c r="BN19" s="135"/>
      <c r="BO19" s="19">
        <v>0</v>
      </c>
      <c r="BP19" s="135"/>
      <c r="BQ19" s="19">
        <v>0</v>
      </c>
      <c r="BR19" s="135"/>
      <c r="BS19" s="19">
        <v>0</v>
      </c>
      <c r="BT19" s="135"/>
      <c r="BU19" s="19">
        <v>0</v>
      </c>
      <c r="BV19" s="731"/>
      <c r="BW19" s="19">
        <v>0</v>
      </c>
      <c r="BX19" s="731"/>
      <c r="BY19" s="19">
        <v>0</v>
      </c>
      <c r="BZ19" s="135"/>
      <c r="CA19" s="19">
        <v>0</v>
      </c>
      <c r="CB19" s="135"/>
      <c r="CC19" s="19">
        <v>0</v>
      </c>
      <c r="CD19" s="135"/>
      <c r="CE19" s="19">
        <v>0</v>
      </c>
      <c r="CF19" s="731"/>
      <c r="CG19" s="19">
        <v>0</v>
      </c>
      <c r="CH19" s="135"/>
      <c r="CI19" s="19">
        <v>0</v>
      </c>
      <c r="CJ19" s="135"/>
      <c r="CK19" s="19">
        <v>0</v>
      </c>
      <c r="CL19" s="135"/>
      <c r="CM19" s="19">
        <v>0</v>
      </c>
      <c r="CN19" s="731"/>
      <c r="CO19" s="19">
        <v>0</v>
      </c>
      <c r="CP19" s="135"/>
      <c r="CQ19" s="19">
        <v>0</v>
      </c>
      <c r="CR19" s="135" t="s">
        <v>74</v>
      </c>
      <c r="CS19" s="19">
        <v>0</v>
      </c>
      <c r="CT19" s="728" t="s">
        <v>74</v>
      </c>
      <c r="CU19" s="19">
        <v>0</v>
      </c>
      <c r="CV19" s="731"/>
      <c r="CW19" s="19">
        <v>0</v>
      </c>
      <c r="CX19" s="135"/>
      <c r="CY19" s="19">
        <v>0</v>
      </c>
      <c r="CZ19" s="731"/>
      <c r="DA19" s="19">
        <v>0</v>
      </c>
      <c r="DB19" s="731"/>
      <c r="DC19" s="19">
        <v>0</v>
      </c>
      <c r="DD19" s="731"/>
      <c r="DE19" s="19">
        <v>0</v>
      </c>
      <c r="DF19" s="731"/>
      <c r="DG19" s="19">
        <v>0</v>
      </c>
      <c r="DH19" s="731"/>
      <c r="DI19" s="19">
        <v>0</v>
      </c>
      <c r="DJ19" s="730" t="s">
        <v>74</v>
      </c>
      <c r="DK19" s="19">
        <v>0</v>
      </c>
      <c r="DL19" s="731"/>
      <c r="DM19" s="19">
        <v>0</v>
      </c>
      <c r="DN19" s="731"/>
      <c r="DO19" s="135">
        <v>0</v>
      </c>
      <c r="DP19" s="731"/>
      <c r="DQ19" s="730">
        <f t="shared" si="0"/>
        <v>0</v>
      </c>
      <c r="DR19" s="731"/>
      <c r="DS19" s="19">
        <v>0</v>
      </c>
    </row>
    <row r="20" spans="1:123">
      <c r="A20" s="2" t="s">
        <v>683</v>
      </c>
      <c r="B20" s="552" t="s">
        <v>74</v>
      </c>
      <c r="C20" s="19">
        <v>19</v>
      </c>
      <c r="D20" s="135"/>
      <c r="E20" s="19">
        <v>0</v>
      </c>
      <c r="F20" s="731"/>
      <c r="G20" s="19">
        <v>13</v>
      </c>
      <c r="H20" s="731"/>
      <c r="I20" s="19">
        <v>366</v>
      </c>
      <c r="J20" s="135"/>
      <c r="K20" s="19">
        <v>7442</v>
      </c>
      <c r="L20" s="135"/>
      <c r="M20" s="19">
        <v>93</v>
      </c>
      <c r="N20" s="135"/>
      <c r="O20" s="19">
        <v>50860</v>
      </c>
      <c r="P20" s="135"/>
      <c r="Q20" s="19">
        <v>10455</v>
      </c>
      <c r="R20" s="135"/>
      <c r="S20" s="19">
        <v>19</v>
      </c>
      <c r="T20" s="135"/>
      <c r="U20" s="19">
        <v>11259</v>
      </c>
      <c r="V20" s="135"/>
      <c r="W20" s="19">
        <v>208533</v>
      </c>
      <c r="X20" s="135"/>
      <c r="Y20" s="19">
        <v>49839</v>
      </c>
      <c r="Z20" s="135"/>
      <c r="AA20" s="19">
        <v>1879</v>
      </c>
      <c r="AB20" s="135" t="s">
        <v>74</v>
      </c>
      <c r="AC20" s="19">
        <v>137999</v>
      </c>
      <c r="AD20" s="135" t="s">
        <v>74</v>
      </c>
      <c r="AE20" s="19">
        <v>83343</v>
      </c>
      <c r="AF20" s="22"/>
      <c r="AG20" s="19">
        <v>0</v>
      </c>
      <c r="AH20" s="135"/>
      <c r="AI20" s="19">
        <v>2</v>
      </c>
      <c r="AJ20" s="135"/>
      <c r="AK20" s="19">
        <v>90758</v>
      </c>
      <c r="AL20" s="135"/>
      <c r="AM20" s="19">
        <v>44865</v>
      </c>
      <c r="AN20" s="135" t="s">
        <v>74</v>
      </c>
      <c r="AO20" s="19">
        <v>38</v>
      </c>
      <c r="AP20" s="135"/>
      <c r="AQ20" s="19">
        <v>2</v>
      </c>
      <c r="AR20" s="135"/>
      <c r="AS20" s="19">
        <v>7267512</v>
      </c>
      <c r="AT20" s="745"/>
      <c r="AU20" s="19">
        <v>12099</v>
      </c>
      <c r="AV20" s="745"/>
      <c r="AW20" s="19">
        <v>144</v>
      </c>
      <c r="AX20" s="135"/>
      <c r="AY20" s="19">
        <v>326535</v>
      </c>
      <c r="AZ20" s="135"/>
      <c r="BA20" s="19">
        <v>13233</v>
      </c>
      <c r="BB20" s="135"/>
      <c r="BC20" s="19">
        <v>69678</v>
      </c>
      <c r="BD20" s="135"/>
      <c r="BE20" s="19">
        <v>2118</v>
      </c>
      <c r="BF20" s="135"/>
      <c r="BG20" s="19">
        <v>9311</v>
      </c>
      <c r="BH20" s="135"/>
      <c r="BI20" s="19">
        <v>2655</v>
      </c>
      <c r="BJ20" s="135"/>
      <c r="BK20" s="19">
        <v>8207</v>
      </c>
      <c r="BL20" s="135"/>
      <c r="BM20" s="19">
        <v>52399</v>
      </c>
      <c r="BN20" s="135"/>
      <c r="BO20" s="19">
        <v>2509</v>
      </c>
      <c r="BP20" s="135"/>
      <c r="BQ20" s="19">
        <v>680</v>
      </c>
      <c r="BR20" s="135"/>
      <c r="BS20" s="19">
        <v>6220551</v>
      </c>
      <c r="BT20" s="135"/>
      <c r="BU20" s="19">
        <v>1293041</v>
      </c>
      <c r="BV20" s="730"/>
      <c r="BW20" s="19">
        <v>6152</v>
      </c>
      <c r="BX20" s="135"/>
      <c r="BY20" s="19">
        <v>0</v>
      </c>
      <c r="BZ20" s="135"/>
      <c r="CA20" s="19">
        <v>35297</v>
      </c>
      <c r="CB20" s="135"/>
      <c r="CC20" s="19">
        <v>248</v>
      </c>
      <c r="CD20" s="135"/>
      <c r="CE20" s="19">
        <v>228435</v>
      </c>
      <c r="CF20" s="135"/>
      <c r="CG20" s="19">
        <v>273</v>
      </c>
      <c r="CH20" s="135"/>
      <c r="CI20" s="19">
        <v>5438</v>
      </c>
      <c r="CJ20" s="135"/>
      <c r="CK20" s="19">
        <v>2907</v>
      </c>
      <c r="CL20" s="135"/>
      <c r="CM20" s="19">
        <v>3</v>
      </c>
      <c r="CN20" s="135"/>
      <c r="CO20" s="19">
        <v>0</v>
      </c>
      <c r="CP20" s="135" t="s">
        <v>74</v>
      </c>
      <c r="CQ20" s="19">
        <v>0</v>
      </c>
      <c r="CR20" s="135"/>
      <c r="CS20" s="19">
        <v>224</v>
      </c>
      <c r="CT20" s="728" t="s">
        <v>74</v>
      </c>
      <c r="CU20" s="19">
        <v>3539176</v>
      </c>
      <c r="CV20" s="731"/>
      <c r="CW20" s="19">
        <v>157901</v>
      </c>
      <c r="CX20" s="135"/>
      <c r="CY20" s="19">
        <v>392406</v>
      </c>
      <c r="CZ20" s="731"/>
      <c r="DA20" s="19">
        <v>6266516</v>
      </c>
      <c r="DB20" s="731"/>
      <c r="DC20" s="19">
        <v>58531</v>
      </c>
      <c r="DD20" s="731"/>
      <c r="DE20" s="19">
        <v>4323</v>
      </c>
      <c r="DF20" s="731"/>
      <c r="DG20" s="19">
        <v>15289</v>
      </c>
      <c r="DH20" s="731"/>
      <c r="DI20" s="19">
        <v>34</v>
      </c>
      <c r="DJ20" s="731" t="s">
        <v>74</v>
      </c>
      <c r="DK20" s="19">
        <v>84</v>
      </c>
      <c r="DL20" s="731"/>
      <c r="DM20" s="19">
        <v>0</v>
      </c>
      <c r="DN20" s="731"/>
      <c r="DO20" s="135">
        <v>0</v>
      </c>
      <c r="DP20" s="731"/>
      <c r="DQ20" s="26">
        <f t="shared" si="0"/>
        <v>26691693</v>
      </c>
      <c r="DR20" s="731"/>
      <c r="DS20" s="19">
        <v>22920704</v>
      </c>
    </row>
    <row r="21" spans="1:123">
      <c r="A21" s="551" t="s">
        <v>684</v>
      </c>
      <c r="B21" s="552" t="s">
        <v>74</v>
      </c>
      <c r="C21" s="19">
        <v>0</v>
      </c>
      <c r="D21" s="135"/>
      <c r="E21" s="19">
        <v>0</v>
      </c>
      <c r="F21" s="135"/>
      <c r="G21" s="19">
        <v>0</v>
      </c>
      <c r="H21" s="135"/>
      <c r="I21" s="19">
        <v>0</v>
      </c>
      <c r="J21" s="135"/>
      <c r="K21" s="19">
        <v>0</v>
      </c>
      <c r="L21" s="135"/>
      <c r="M21" s="19">
        <v>0</v>
      </c>
      <c r="N21" s="135"/>
      <c r="O21" s="19">
        <v>0</v>
      </c>
      <c r="P21" s="731"/>
      <c r="Q21" s="19">
        <v>83</v>
      </c>
      <c r="R21" s="731"/>
      <c r="S21" s="19">
        <v>0</v>
      </c>
      <c r="T21" s="731"/>
      <c r="U21" s="19">
        <v>-8084</v>
      </c>
      <c r="V21" s="135"/>
      <c r="W21" s="19">
        <v>0</v>
      </c>
      <c r="X21" s="135"/>
      <c r="Y21" s="19">
        <v>0</v>
      </c>
      <c r="Z21" s="135"/>
      <c r="AA21" s="19">
        <v>0</v>
      </c>
      <c r="AB21" s="135" t="s">
        <v>74</v>
      </c>
      <c r="AC21" s="19">
        <v>0</v>
      </c>
      <c r="AD21" s="135" t="s">
        <v>74</v>
      </c>
      <c r="AE21" s="19">
        <v>0</v>
      </c>
      <c r="AF21" s="22"/>
      <c r="AG21" s="19">
        <v>0</v>
      </c>
      <c r="AH21" s="135"/>
      <c r="AI21" s="19">
        <v>0</v>
      </c>
      <c r="AJ21" s="135"/>
      <c r="AK21" s="19">
        <v>1</v>
      </c>
      <c r="AL21" s="135"/>
      <c r="AM21" s="19">
        <v>0</v>
      </c>
      <c r="AN21" s="731" t="s">
        <v>74</v>
      </c>
      <c r="AO21" s="19">
        <v>0</v>
      </c>
      <c r="AP21" s="135"/>
      <c r="AQ21" s="19">
        <v>0</v>
      </c>
      <c r="AR21" s="135"/>
      <c r="AS21" s="19">
        <v>0</v>
      </c>
      <c r="AT21" s="732"/>
      <c r="AU21" s="19">
        <v>0</v>
      </c>
      <c r="AV21" s="732"/>
      <c r="AW21" s="19">
        <v>0</v>
      </c>
      <c r="AX21" s="135"/>
      <c r="AY21" s="19">
        <v>0</v>
      </c>
      <c r="AZ21" s="135"/>
      <c r="BA21" s="19">
        <v>0</v>
      </c>
      <c r="BB21" s="135"/>
      <c r="BC21" s="19">
        <v>0</v>
      </c>
      <c r="BD21" s="135"/>
      <c r="BE21" s="19">
        <v>0</v>
      </c>
      <c r="BF21" s="135"/>
      <c r="BG21" s="19">
        <v>0</v>
      </c>
      <c r="BH21" s="135"/>
      <c r="BI21" s="19">
        <v>0</v>
      </c>
      <c r="BJ21" s="135"/>
      <c r="BK21" s="19">
        <v>0</v>
      </c>
      <c r="BL21" s="135"/>
      <c r="BM21" s="19">
        <v>0</v>
      </c>
      <c r="BN21" s="135"/>
      <c r="BO21" s="19">
        <v>0</v>
      </c>
      <c r="BP21" s="731"/>
      <c r="BQ21" s="19">
        <v>0</v>
      </c>
      <c r="BR21" s="135"/>
      <c r="BS21" s="19">
        <v>392</v>
      </c>
      <c r="BT21" s="135"/>
      <c r="BU21" s="19">
        <v>0</v>
      </c>
      <c r="BV21" s="745"/>
      <c r="BW21" s="19">
        <v>0</v>
      </c>
      <c r="BX21" s="731"/>
      <c r="BY21" s="19">
        <v>0</v>
      </c>
      <c r="BZ21" s="135"/>
      <c r="CA21" s="19">
        <v>0</v>
      </c>
      <c r="CB21" s="135"/>
      <c r="CC21" s="19">
        <v>0</v>
      </c>
      <c r="CD21" s="135"/>
      <c r="CE21" s="19">
        <v>0</v>
      </c>
      <c r="CF21" s="731"/>
      <c r="CG21" s="19">
        <v>0</v>
      </c>
      <c r="CH21" s="135"/>
      <c r="CI21" s="19">
        <v>0</v>
      </c>
      <c r="CJ21" s="135"/>
      <c r="CK21" s="19">
        <v>0</v>
      </c>
      <c r="CL21" s="135"/>
      <c r="CM21" s="19">
        <v>0</v>
      </c>
      <c r="CN21" s="731"/>
      <c r="CO21" s="19">
        <v>0</v>
      </c>
      <c r="CP21" s="135" t="s">
        <v>74</v>
      </c>
      <c r="CQ21" s="19">
        <v>0</v>
      </c>
      <c r="CR21" s="135"/>
      <c r="CS21" s="19">
        <v>0</v>
      </c>
      <c r="CT21" s="728" t="s">
        <v>74</v>
      </c>
      <c r="CU21" s="19">
        <v>0</v>
      </c>
      <c r="CV21" s="731"/>
      <c r="CW21" s="19">
        <v>0</v>
      </c>
      <c r="CX21" s="135"/>
      <c r="CY21" s="19">
        <v>0</v>
      </c>
      <c r="CZ21" s="731"/>
      <c r="DA21" s="19">
        <v>0</v>
      </c>
      <c r="DB21" s="731"/>
      <c r="DC21" s="19">
        <v>0</v>
      </c>
      <c r="DD21" s="731"/>
      <c r="DE21" s="19">
        <v>0</v>
      </c>
      <c r="DF21" s="731"/>
      <c r="DG21" s="19">
        <v>0</v>
      </c>
      <c r="DH21" s="731"/>
      <c r="DI21" s="19">
        <v>0</v>
      </c>
      <c r="DJ21" s="731" t="s">
        <v>74</v>
      </c>
      <c r="DK21" s="19">
        <v>0</v>
      </c>
      <c r="DL21" s="731"/>
      <c r="DM21" s="19">
        <v>0</v>
      </c>
      <c r="DN21" s="731"/>
      <c r="DO21" s="135">
        <v>0</v>
      </c>
      <c r="DP21" s="731"/>
      <c r="DQ21" s="730">
        <f t="shared" si="0"/>
        <v>-7608</v>
      </c>
      <c r="DR21" s="731"/>
      <c r="DS21" s="19">
        <v>-11989</v>
      </c>
    </row>
    <row r="22" spans="1:123" ht="15.75" customHeight="1">
      <c r="A22" s="10" t="s">
        <v>685</v>
      </c>
      <c r="B22" s="552" t="s">
        <v>74</v>
      </c>
      <c r="C22" s="17">
        <f>ROUND(SUM(C16:C21),1)</f>
        <v>19</v>
      </c>
      <c r="D22" s="22"/>
      <c r="E22" s="17">
        <f>ROUND(SUM(E16:E21),1)</f>
        <v>0</v>
      </c>
      <c r="F22" s="22"/>
      <c r="G22" s="17">
        <f>ROUND(SUM(G16:G21),1)</f>
        <v>13</v>
      </c>
      <c r="H22" s="22"/>
      <c r="I22" s="17">
        <f>ROUND(SUM(I16:I21),1)</f>
        <v>366</v>
      </c>
      <c r="J22" s="22"/>
      <c r="K22" s="17">
        <f>ROUND(SUM(K16:K21),1)</f>
        <v>7442</v>
      </c>
      <c r="L22" s="22"/>
      <c r="M22" s="17">
        <f>ROUND(SUM(M16:M21),1)</f>
        <v>93</v>
      </c>
      <c r="N22" s="22"/>
      <c r="O22" s="17">
        <f>ROUND(SUM(O16:O21),1)</f>
        <v>50860</v>
      </c>
      <c r="P22" s="22"/>
      <c r="Q22" s="17">
        <f>ROUND(SUM(Q16:Q21),1)</f>
        <v>10538</v>
      </c>
      <c r="R22" s="22"/>
      <c r="S22" s="17">
        <f>ROUND(SUM(S16:S21),1)</f>
        <v>19</v>
      </c>
      <c r="T22" s="22"/>
      <c r="U22" s="17">
        <f>ROUND(SUM(U16:U21),1)</f>
        <v>3175</v>
      </c>
      <c r="V22" s="22"/>
      <c r="W22" s="17">
        <f>ROUND(SUM(W16:W21),1)</f>
        <v>208533</v>
      </c>
      <c r="X22" s="22"/>
      <c r="Y22" s="17">
        <f>ROUND(SUM(Y16:Y21),1)</f>
        <v>49839</v>
      </c>
      <c r="Z22" s="22"/>
      <c r="AA22" s="17">
        <f>ROUND(SUM(AA16:AA21),1)</f>
        <v>1879</v>
      </c>
      <c r="AB22" s="22" t="s">
        <v>74</v>
      </c>
      <c r="AC22" s="17">
        <f>ROUND(SUM(AC16:AC21),1)</f>
        <v>567080</v>
      </c>
      <c r="AD22" s="22" t="s">
        <v>74</v>
      </c>
      <c r="AE22" s="17">
        <f>ROUND(SUM(AE16:AE21),1)</f>
        <v>83901</v>
      </c>
      <c r="AF22" s="22"/>
      <c r="AG22" s="17">
        <f>ROUND(SUM(AG16:AG21),1)</f>
        <v>0</v>
      </c>
      <c r="AH22" s="22"/>
      <c r="AI22" s="17">
        <f>ROUND(SUM(AI16:AI21),1)</f>
        <v>2</v>
      </c>
      <c r="AJ22" s="22"/>
      <c r="AK22" s="17">
        <f>ROUND(SUM(AK16:AK21),1)</f>
        <v>90759</v>
      </c>
      <c r="AL22" s="22"/>
      <c r="AM22" s="17">
        <f>ROUND(SUM(AM16:AM21),1)</f>
        <v>44865</v>
      </c>
      <c r="AN22" s="22" t="s">
        <v>74</v>
      </c>
      <c r="AO22" s="17">
        <f>ROUND(SUM(AO16:AO21),1)</f>
        <v>38</v>
      </c>
      <c r="AP22" s="22"/>
      <c r="AQ22" s="17">
        <f>ROUND(SUM(AQ16:AQ21),1)</f>
        <v>2</v>
      </c>
      <c r="AR22" s="135"/>
      <c r="AS22" s="17">
        <f>ROUND(SUM(AS16:AS21),1)</f>
        <v>7799582</v>
      </c>
      <c r="AT22" s="22"/>
      <c r="AU22" s="17">
        <f>ROUND(SUM(AU16:AU21),1)</f>
        <v>12099</v>
      </c>
      <c r="AV22" s="22"/>
      <c r="AW22" s="17">
        <f>ROUND(SUM(AW16:AW21),1)</f>
        <v>144</v>
      </c>
      <c r="AX22" s="22"/>
      <c r="AY22" s="17">
        <f>ROUND(SUM(AY16:AY21),1)</f>
        <v>326535</v>
      </c>
      <c r="AZ22" s="22"/>
      <c r="BA22" s="17">
        <f>ROUND(SUM(BA16:BA21),1)</f>
        <v>13233</v>
      </c>
      <c r="BB22" s="22"/>
      <c r="BC22" s="17">
        <f>ROUND(SUM(BC16:BC21),1)</f>
        <v>69678</v>
      </c>
      <c r="BD22" s="22"/>
      <c r="BE22" s="17">
        <f>ROUND(SUM(BE16:BE21),1)</f>
        <v>2118</v>
      </c>
      <c r="BF22" s="22"/>
      <c r="BG22" s="17">
        <f>ROUND(SUM(BG16:BG21),1)</f>
        <v>9311</v>
      </c>
      <c r="BH22" s="22"/>
      <c r="BI22" s="17">
        <f>ROUND(SUM(BI16:BI21),1)</f>
        <v>2655</v>
      </c>
      <c r="BJ22" s="22"/>
      <c r="BK22" s="17">
        <f>ROUND(SUM(BK16:BK21),1)</f>
        <v>8207</v>
      </c>
      <c r="BL22" s="22"/>
      <c r="BM22" s="17">
        <f>ROUND(SUM(BM16:BM21),1)</f>
        <v>3835378</v>
      </c>
      <c r="BN22" s="22"/>
      <c r="BO22" s="17">
        <f>ROUND(SUM(BO16:BO21),1)</f>
        <v>5001</v>
      </c>
      <c r="BP22" s="22"/>
      <c r="BQ22" s="17">
        <f>ROUND(SUM(BQ16:BQ21),1)</f>
        <v>680</v>
      </c>
      <c r="BR22" s="22"/>
      <c r="BS22" s="17">
        <f>ROUND(SUM(BS16:BS21),1)</f>
        <v>6220943</v>
      </c>
      <c r="BT22" s="22"/>
      <c r="BU22" s="17">
        <f>ROUND(SUM(BU16:BU21),1)</f>
        <v>1293041</v>
      </c>
      <c r="BV22" s="22"/>
      <c r="BW22" s="17">
        <f>ROUND(SUM(BW16:BW21),1)</f>
        <v>6152</v>
      </c>
      <c r="BX22" s="22"/>
      <c r="BY22" s="17">
        <f>ROUND(SUM(BY16:BY21),1)</f>
        <v>0</v>
      </c>
      <c r="BZ22" s="22"/>
      <c r="CA22" s="17">
        <f>ROUND(SUM(CA16:CA21),1)</f>
        <v>35297</v>
      </c>
      <c r="CB22" s="22"/>
      <c r="CC22" s="17">
        <f>ROUND(SUM(CC16:CC21),1)</f>
        <v>248</v>
      </c>
      <c r="CD22" s="22"/>
      <c r="CE22" s="17">
        <f>ROUND(SUM(CE16:CE21),1)</f>
        <v>228435</v>
      </c>
      <c r="CF22" s="22"/>
      <c r="CG22" s="17">
        <f>ROUND(SUM(CG16:CG21),1)</f>
        <v>273</v>
      </c>
      <c r="CH22" s="22"/>
      <c r="CI22" s="17">
        <f>ROUND(SUM(CI16:CI21),1)</f>
        <v>201398</v>
      </c>
      <c r="CJ22" s="22"/>
      <c r="CK22" s="17">
        <f>ROUND(SUM(CK16:CK21),1)</f>
        <v>2907</v>
      </c>
      <c r="CL22" s="22"/>
      <c r="CM22" s="17">
        <f>ROUND(SUM(CM16:CM21),1)</f>
        <v>3</v>
      </c>
      <c r="CN22" s="22"/>
      <c r="CO22" s="17">
        <f>ROUND(SUM(CO16:CO21),1)</f>
        <v>0</v>
      </c>
      <c r="CP22" s="22" t="s">
        <v>74</v>
      </c>
      <c r="CQ22" s="17">
        <f>ROUND(SUM(CQ16:CQ21),1)</f>
        <v>1349378</v>
      </c>
      <c r="CR22" s="22"/>
      <c r="CS22" s="17">
        <f>ROUND(SUM(CS16:CS21),1)</f>
        <v>224</v>
      </c>
      <c r="CT22" s="728" t="s">
        <v>74</v>
      </c>
      <c r="CU22" s="17">
        <f>ROUND(SUM(CU16:CU21),1)</f>
        <v>3539176</v>
      </c>
      <c r="CV22" s="553"/>
      <c r="CW22" s="17">
        <f>ROUND(SUM(CW16:CW21),1)</f>
        <v>157901</v>
      </c>
      <c r="CX22" s="22"/>
      <c r="CY22" s="17">
        <f>ROUND(SUM(CY16:CY21),1)</f>
        <v>392406</v>
      </c>
      <c r="CZ22" s="553"/>
      <c r="DA22" s="17">
        <f>ROUND(SUM(DA16:DA21),1)</f>
        <v>6266516</v>
      </c>
      <c r="DB22" s="553"/>
      <c r="DC22" s="17">
        <f>ROUND(SUM(DC16:DC21),1)</f>
        <v>58531</v>
      </c>
      <c r="DD22" s="553"/>
      <c r="DE22" s="17">
        <f>ROUND(SUM(DE16:DE21),1)</f>
        <v>4323</v>
      </c>
      <c r="DF22" s="553"/>
      <c r="DG22" s="17">
        <f>ROUND(SUM(DG16:DG21),1)</f>
        <v>15289</v>
      </c>
      <c r="DH22" s="553"/>
      <c r="DI22" s="17">
        <f>ROUND(SUM(DI16:DI21),1)</f>
        <v>34</v>
      </c>
      <c r="DJ22" s="553" t="s">
        <v>74</v>
      </c>
      <c r="DK22" s="17">
        <f>ROUND(SUM(DK16:DK21),1)</f>
        <v>84</v>
      </c>
      <c r="DL22" s="553"/>
      <c r="DM22" s="17">
        <f>ROUND(SUM(DM16:DM21),1)</f>
        <v>0</v>
      </c>
      <c r="DN22" s="553"/>
      <c r="DO22" s="17">
        <f>ROUND(SUM(DO16:DO21),1)</f>
        <v>0</v>
      </c>
      <c r="DP22" s="553"/>
      <c r="DQ22" s="17">
        <f>ROUND(SUM(DQ16:DQ21),1)</f>
        <v>32976603</v>
      </c>
      <c r="DR22" s="731"/>
      <c r="DS22" s="17">
        <f>ROUND(SUM(DS16:DS21),1)</f>
        <v>29330621</v>
      </c>
    </row>
    <row r="23" spans="1:123" ht="13.35" customHeight="1">
      <c r="A23" s="2"/>
      <c r="B23" s="2" t="s">
        <v>74</v>
      </c>
      <c r="C23" s="733"/>
      <c r="D23" s="135"/>
      <c r="E23" s="733"/>
      <c r="F23" s="135"/>
      <c r="G23" s="733"/>
      <c r="H23" s="135"/>
      <c r="I23" s="733"/>
      <c r="J23" s="135"/>
      <c r="K23" s="733"/>
      <c r="L23" s="135"/>
      <c r="M23" s="733"/>
      <c r="N23" s="135"/>
      <c r="O23" s="733"/>
      <c r="P23" s="135"/>
      <c r="Q23" s="733"/>
      <c r="R23" s="135"/>
      <c r="S23" s="733"/>
      <c r="T23" s="135"/>
      <c r="U23" s="733"/>
      <c r="V23" s="135"/>
      <c r="W23" s="733"/>
      <c r="X23" s="135"/>
      <c r="Y23" s="733"/>
      <c r="Z23" s="135"/>
      <c r="AA23" s="733"/>
      <c r="AB23" s="135"/>
      <c r="AC23" s="733"/>
      <c r="AD23" s="135"/>
      <c r="AE23" s="733"/>
      <c r="AF23" s="22"/>
      <c r="AG23" s="733"/>
      <c r="AH23" s="135"/>
      <c r="AI23" s="733"/>
      <c r="AJ23" s="135"/>
      <c r="AK23" s="733"/>
      <c r="AL23" s="135"/>
      <c r="AM23" s="733"/>
      <c r="AN23" s="135"/>
      <c r="AO23" s="733"/>
      <c r="AP23" s="135"/>
      <c r="AQ23" s="733"/>
      <c r="AR23" s="135"/>
      <c r="AS23" s="733"/>
      <c r="AT23" s="135"/>
      <c r="AU23" s="733"/>
      <c r="AV23" s="135"/>
      <c r="AW23" s="733"/>
      <c r="AX23" s="135"/>
      <c r="AY23" s="733"/>
      <c r="AZ23" s="135"/>
      <c r="BA23" s="733"/>
      <c r="BB23" s="135"/>
      <c r="BC23" s="733"/>
      <c r="BD23" s="135"/>
      <c r="BE23" s="733"/>
      <c r="BF23" s="135"/>
      <c r="BG23" s="733"/>
      <c r="BH23" s="135"/>
      <c r="BI23" s="733"/>
      <c r="BJ23" s="135"/>
      <c r="BK23" s="733"/>
      <c r="BL23" s="135"/>
      <c r="BM23" s="733"/>
      <c r="BN23" s="135"/>
      <c r="BO23" s="733"/>
      <c r="BP23" s="135"/>
      <c r="BQ23" s="733"/>
      <c r="BR23" s="135"/>
      <c r="BS23" s="733"/>
      <c r="BT23" s="135"/>
      <c r="BU23" s="733"/>
      <c r="BV23" s="135"/>
      <c r="BW23" s="733"/>
      <c r="BX23" s="135"/>
      <c r="BY23" s="733"/>
      <c r="BZ23" s="135"/>
      <c r="CA23" s="733"/>
      <c r="CB23" s="135"/>
      <c r="CC23" s="733"/>
      <c r="CD23" s="135"/>
      <c r="CE23" s="733"/>
      <c r="CF23" s="135"/>
      <c r="CG23" s="733"/>
      <c r="CH23" s="135"/>
      <c r="CI23" s="733"/>
      <c r="CJ23" s="135"/>
      <c r="CK23" s="733"/>
      <c r="CL23" s="135"/>
      <c r="CM23" s="733"/>
      <c r="CN23" s="135"/>
      <c r="CO23" s="733"/>
      <c r="CP23" s="135"/>
      <c r="CQ23" s="733"/>
      <c r="CR23" s="135"/>
      <c r="CS23" s="733"/>
      <c r="CT23" s="728" t="s">
        <v>74</v>
      </c>
      <c r="CU23" s="733"/>
      <c r="CV23" s="731"/>
      <c r="CW23" s="733"/>
      <c r="CX23" s="135"/>
      <c r="CY23" s="733"/>
      <c r="CZ23" s="731"/>
      <c r="DA23" s="733"/>
      <c r="DB23" s="731"/>
      <c r="DC23" s="733"/>
      <c r="DD23" s="731"/>
      <c r="DE23" s="733"/>
      <c r="DF23" s="731"/>
      <c r="DG23" s="733"/>
      <c r="DH23" s="731"/>
      <c r="DI23" s="733"/>
      <c r="DJ23" s="731"/>
      <c r="DK23" s="733"/>
      <c r="DL23" s="731"/>
      <c r="DM23" s="733"/>
      <c r="DN23" s="731"/>
      <c r="DO23" s="733"/>
      <c r="DP23" s="731"/>
      <c r="DQ23" s="746"/>
      <c r="DR23" s="731"/>
      <c r="DS23" s="733"/>
    </row>
    <row r="24" spans="1:123" ht="16.350000000000001" customHeight="1">
      <c r="A24" s="4" t="s">
        <v>686</v>
      </c>
      <c r="B24" s="2" t="s">
        <v>74</v>
      </c>
      <c r="C24" s="135"/>
      <c r="D24" s="135"/>
      <c r="E24" s="135"/>
      <c r="F24" s="135"/>
      <c r="G24" s="135"/>
      <c r="H24" s="135"/>
      <c r="I24" s="135"/>
      <c r="J24" s="135"/>
      <c r="K24" s="135"/>
      <c r="L24" s="135"/>
      <c r="M24" s="135"/>
      <c r="N24" s="135"/>
      <c r="O24" s="135"/>
      <c r="P24" s="135"/>
      <c r="Q24" s="135"/>
      <c r="R24" s="135"/>
      <c r="S24" s="135"/>
      <c r="T24" s="135"/>
      <c r="U24" s="135"/>
      <c r="V24" s="135"/>
      <c r="W24" s="135"/>
      <c r="X24" s="135"/>
      <c r="Y24" s="135"/>
      <c r="Z24" s="135"/>
      <c r="AA24" s="135"/>
      <c r="AB24" s="135"/>
      <c r="AC24" s="135"/>
      <c r="AD24" s="135"/>
      <c r="AE24" s="135"/>
      <c r="AF24" s="22"/>
      <c r="AG24" s="135"/>
      <c r="AH24" s="135"/>
      <c r="AI24" s="135"/>
      <c r="AJ24" s="135"/>
      <c r="AK24" s="135"/>
      <c r="AL24" s="135"/>
      <c r="AM24" s="135"/>
      <c r="AN24" s="135"/>
      <c r="AO24" s="135"/>
      <c r="AP24" s="135"/>
      <c r="AQ24" s="135"/>
      <c r="AR24" s="135"/>
      <c r="AS24" s="135"/>
      <c r="AT24" s="135"/>
      <c r="AU24" s="135"/>
      <c r="AV24" s="135"/>
      <c r="AW24" s="135"/>
      <c r="AX24" s="135"/>
      <c r="AY24" s="135"/>
      <c r="AZ24" s="135"/>
      <c r="BA24" s="135"/>
      <c r="BB24" s="135"/>
      <c r="BC24" s="135"/>
      <c r="BD24" s="135"/>
      <c r="BE24" s="135"/>
      <c r="BF24" s="135"/>
      <c r="BG24" s="135"/>
      <c r="BH24" s="135"/>
      <c r="BI24" s="135"/>
      <c r="BJ24" s="135"/>
      <c r="BK24" s="135"/>
      <c r="BL24" s="135"/>
      <c r="BM24" s="135"/>
      <c r="BN24" s="135"/>
      <c r="BO24" s="135"/>
      <c r="BP24" s="135"/>
      <c r="BQ24" s="135"/>
      <c r="BR24" s="135"/>
      <c r="BS24" s="135"/>
      <c r="BT24" s="135"/>
      <c r="BU24" s="135"/>
      <c r="BV24" s="135"/>
      <c r="BW24" s="135"/>
      <c r="BX24" s="135"/>
      <c r="BY24" s="135"/>
      <c r="BZ24" s="135"/>
      <c r="CA24" s="135"/>
      <c r="CB24" s="135"/>
      <c r="CC24" s="135"/>
      <c r="CD24" s="135"/>
      <c r="CE24" s="135"/>
      <c r="CF24" s="135"/>
      <c r="CG24" s="135"/>
      <c r="CH24" s="135"/>
      <c r="CI24" s="135"/>
      <c r="CJ24" s="135"/>
      <c r="CK24" s="135"/>
      <c r="CL24" s="135"/>
      <c r="CM24" s="135"/>
      <c r="CN24" s="135"/>
      <c r="CO24" s="135"/>
      <c r="CP24" s="135"/>
      <c r="CQ24" s="135"/>
      <c r="CR24" s="135"/>
      <c r="CS24" s="135"/>
      <c r="CT24" s="728" t="s">
        <v>74</v>
      </c>
      <c r="CU24" s="135"/>
      <c r="CV24" s="731"/>
      <c r="CW24" s="135"/>
      <c r="CX24" s="135"/>
      <c r="CY24" s="135"/>
      <c r="CZ24" s="731"/>
      <c r="DA24" s="135"/>
      <c r="DB24" s="731"/>
      <c r="DC24" s="135"/>
      <c r="DD24" s="731"/>
      <c r="DE24" s="135"/>
      <c r="DF24" s="731"/>
      <c r="DG24" s="135"/>
      <c r="DH24" s="731"/>
      <c r="DI24" s="135"/>
      <c r="DJ24" s="731"/>
      <c r="DK24" s="135"/>
      <c r="DL24" s="731"/>
      <c r="DM24" s="135"/>
      <c r="DN24" s="731"/>
      <c r="DO24" s="135"/>
      <c r="DP24" s="731"/>
      <c r="DQ24" s="731"/>
      <c r="DR24" s="731"/>
      <c r="DS24" s="135"/>
    </row>
    <row r="25" spans="1:123" ht="13.35" customHeight="1">
      <c r="A25" s="2" t="s">
        <v>452</v>
      </c>
      <c r="B25" s="2" t="s">
        <v>74</v>
      </c>
      <c r="C25" s="135"/>
      <c r="D25" s="135"/>
      <c r="E25" s="135"/>
      <c r="F25" s="135"/>
      <c r="G25" s="135"/>
      <c r="H25" s="135"/>
      <c r="I25" s="135"/>
      <c r="J25" s="135"/>
      <c r="K25" s="135"/>
      <c r="L25" s="135"/>
      <c r="M25" s="135"/>
      <c r="N25" s="135"/>
      <c r="O25" s="135"/>
      <c r="P25" s="135"/>
      <c r="Q25" s="135"/>
      <c r="R25" s="135"/>
      <c r="S25" s="135"/>
      <c r="T25" s="135"/>
      <c r="U25" s="135"/>
      <c r="V25" s="135"/>
      <c r="W25" s="135"/>
      <c r="X25" s="135"/>
      <c r="Y25" s="135"/>
      <c r="Z25" s="135"/>
      <c r="AA25" s="135"/>
      <c r="AB25" s="135"/>
      <c r="AC25" s="135"/>
      <c r="AD25" s="135"/>
      <c r="AE25" s="135"/>
      <c r="AF25" s="22"/>
      <c r="AG25" s="135"/>
      <c r="AH25" s="135" t="s">
        <v>74</v>
      </c>
      <c r="AI25" s="135"/>
      <c r="AJ25" s="135"/>
      <c r="AK25" s="135"/>
      <c r="AL25" s="135"/>
      <c r="AM25" s="135"/>
      <c r="AN25" s="135"/>
      <c r="AO25" s="135"/>
      <c r="AP25" s="135"/>
      <c r="AQ25" s="135"/>
      <c r="AR25" s="135"/>
      <c r="AS25" s="135"/>
      <c r="AT25" s="135"/>
      <c r="AU25" s="135"/>
      <c r="AV25" s="135"/>
      <c r="AW25" s="135"/>
      <c r="AX25" s="135"/>
      <c r="AY25" s="135"/>
      <c r="AZ25" s="135"/>
      <c r="BA25" s="135"/>
      <c r="BB25" s="135"/>
      <c r="BC25" s="135"/>
      <c r="BD25" s="135"/>
      <c r="BE25" s="135"/>
      <c r="BF25" s="135"/>
      <c r="BG25" s="135"/>
      <c r="BH25" s="135"/>
      <c r="BI25" s="135"/>
      <c r="BJ25" s="135"/>
      <c r="BK25" s="135"/>
      <c r="BL25" s="135"/>
      <c r="BM25" s="135"/>
      <c r="BN25" s="135"/>
      <c r="BO25" s="135"/>
      <c r="BP25" s="135"/>
      <c r="BQ25" s="135"/>
      <c r="BR25" s="135"/>
      <c r="BS25" s="135"/>
      <c r="BT25" s="135"/>
      <c r="BU25" s="135"/>
      <c r="BV25" s="135"/>
      <c r="BW25" s="135"/>
      <c r="BX25" s="135"/>
      <c r="BY25" s="135"/>
      <c r="BZ25" s="135"/>
      <c r="CA25" s="135"/>
      <c r="CB25" s="135"/>
      <c r="CC25" s="135"/>
      <c r="CD25" s="135"/>
      <c r="CE25" s="135"/>
      <c r="CF25" s="135"/>
      <c r="CG25" s="135"/>
      <c r="CH25" s="135"/>
      <c r="CI25" s="135"/>
      <c r="CJ25" s="135"/>
      <c r="CK25" s="135"/>
      <c r="CL25" s="135"/>
      <c r="CM25" s="135"/>
      <c r="CN25" s="135"/>
      <c r="CO25" s="135"/>
      <c r="CP25" s="135"/>
      <c r="CQ25" s="135"/>
      <c r="CR25" s="135"/>
      <c r="CS25" s="135"/>
      <c r="CT25" s="728" t="s">
        <v>74</v>
      </c>
      <c r="CU25" s="135"/>
      <c r="CV25" s="731"/>
      <c r="CW25" s="135"/>
      <c r="CX25" s="135"/>
      <c r="CY25" s="135"/>
      <c r="CZ25" s="731"/>
      <c r="DA25" s="135"/>
      <c r="DB25" s="731"/>
      <c r="DC25" s="135"/>
      <c r="DD25" s="731"/>
      <c r="DE25" s="135"/>
      <c r="DF25" s="731"/>
      <c r="DG25" s="135"/>
      <c r="DH25" s="731"/>
      <c r="DI25" s="135"/>
      <c r="DJ25" s="731" t="s">
        <v>361</v>
      </c>
      <c r="DK25" s="135"/>
      <c r="DL25" s="731"/>
      <c r="DM25" s="135"/>
      <c r="DN25" s="731"/>
      <c r="DO25" s="135"/>
      <c r="DP25" s="731"/>
      <c r="DQ25" s="731"/>
      <c r="DR25" s="731"/>
      <c r="DS25" s="135"/>
    </row>
    <row r="26" spans="1:123" ht="15" customHeight="1">
      <c r="A26" s="11" t="s">
        <v>687</v>
      </c>
      <c r="B26" s="2" t="s">
        <v>361</v>
      </c>
      <c r="C26" s="19">
        <v>196</v>
      </c>
      <c r="D26" s="135"/>
      <c r="E26" s="19">
        <v>0</v>
      </c>
      <c r="F26" s="135"/>
      <c r="G26" s="19">
        <v>0</v>
      </c>
      <c r="H26" s="135"/>
      <c r="I26" s="19">
        <v>0</v>
      </c>
      <c r="J26" s="135"/>
      <c r="K26" s="19">
        <v>0</v>
      </c>
      <c r="L26" s="135"/>
      <c r="M26" s="19">
        <v>0</v>
      </c>
      <c r="N26" s="135"/>
      <c r="O26" s="19">
        <v>0</v>
      </c>
      <c r="P26" s="731"/>
      <c r="Q26" s="19">
        <v>231</v>
      </c>
      <c r="R26" s="731"/>
      <c r="S26" s="19">
        <v>0</v>
      </c>
      <c r="T26" s="731"/>
      <c r="U26" s="19">
        <v>0</v>
      </c>
      <c r="V26" s="135"/>
      <c r="W26" s="19">
        <v>134682</v>
      </c>
      <c r="X26" s="135"/>
      <c r="Y26" s="19">
        <v>0</v>
      </c>
      <c r="Z26" s="135" t="s">
        <v>74</v>
      </c>
      <c r="AA26" s="19">
        <v>0</v>
      </c>
      <c r="AB26" s="135" t="s">
        <v>74</v>
      </c>
      <c r="AC26" s="19">
        <v>0</v>
      </c>
      <c r="AD26" s="135" t="s">
        <v>74</v>
      </c>
      <c r="AE26" s="19">
        <v>0</v>
      </c>
      <c r="AF26" s="22"/>
      <c r="AG26" s="19">
        <v>0</v>
      </c>
      <c r="AH26" s="135" t="s">
        <v>74</v>
      </c>
      <c r="AI26" s="19">
        <v>0</v>
      </c>
      <c r="AJ26" s="135"/>
      <c r="AK26" s="19">
        <v>0</v>
      </c>
      <c r="AL26" s="135"/>
      <c r="AM26" s="19">
        <v>0</v>
      </c>
      <c r="AN26" s="731" t="s">
        <v>74</v>
      </c>
      <c r="AO26" s="19">
        <v>0</v>
      </c>
      <c r="AP26" s="135"/>
      <c r="AQ26" s="19">
        <v>0</v>
      </c>
      <c r="AR26" s="135"/>
      <c r="AS26" s="19">
        <v>0</v>
      </c>
      <c r="AT26" s="732"/>
      <c r="AU26" s="19">
        <v>0</v>
      </c>
      <c r="AV26" s="732"/>
      <c r="AW26" s="19">
        <v>0</v>
      </c>
      <c r="AX26" s="135"/>
      <c r="AY26" s="19">
        <v>0</v>
      </c>
      <c r="AZ26" s="135"/>
      <c r="BA26" s="19">
        <v>0</v>
      </c>
      <c r="BB26" s="135"/>
      <c r="BC26" s="19">
        <v>0</v>
      </c>
      <c r="BD26" s="135"/>
      <c r="BE26" s="19">
        <v>0</v>
      </c>
      <c r="BF26" s="135"/>
      <c r="BG26" s="19">
        <v>0</v>
      </c>
      <c r="BH26" s="135"/>
      <c r="BI26" s="19">
        <v>0</v>
      </c>
      <c r="BJ26" s="135"/>
      <c r="BK26" s="19">
        <v>5043</v>
      </c>
      <c r="BL26" s="135"/>
      <c r="BM26" s="19">
        <v>0</v>
      </c>
      <c r="BN26" s="135"/>
      <c r="BO26" s="19">
        <v>0</v>
      </c>
      <c r="BP26" s="731"/>
      <c r="BQ26" s="19">
        <v>0</v>
      </c>
      <c r="BR26" s="135"/>
      <c r="BS26" s="19">
        <v>0</v>
      </c>
      <c r="BT26" s="135"/>
      <c r="BU26" s="19">
        <v>1457339</v>
      </c>
      <c r="BV26" s="730"/>
      <c r="BW26" s="19">
        <v>0</v>
      </c>
      <c r="BX26" s="731"/>
      <c r="BY26" s="19">
        <v>0</v>
      </c>
      <c r="BZ26" s="135"/>
      <c r="CA26" s="19">
        <v>0</v>
      </c>
      <c r="CB26" s="135"/>
      <c r="CC26" s="19">
        <v>0</v>
      </c>
      <c r="CD26" s="135"/>
      <c r="CE26" s="19">
        <v>0</v>
      </c>
      <c r="CF26" s="730"/>
      <c r="CG26" s="19">
        <v>0</v>
      </c>
      <c r="CH26" s="135"/>
      <c r="CI26" s="19">
        <v>0</v>
      </c>
      <c r="CJ26" s="135"/>
      <c r="CK26" s="19">
        <v>0</v>
      </c>
      <c r="CL26" s="135"/>
      <c r="CM26" s="19">
        <v>0</v>
      </c>
      <c r="CN26" s="731"/>
      <c r="CO26" s="19">
        <v>0</v>
      </c>
      <c r="CP26" s="135" t="s">
        <v>74</v>
      </c>
      <c r="CQ26" s="19">
        <v>1349378</v>
      </c>
      <c r="CR26" s="135"/>
      <c r="CS26" s="19">
        <v>0</v>
      </c>
      <c r="CT26" s="728" t="s">
        <v>74</v>
      </c>
      <c r="CU26" s="19">
        <v>3722110</v>
      </c>
      <c r="CV26" s="731"/>
      <c r="CW26" s="19">
        <v>0</v>
      </c>
      <c r="CX26" s="135"/>
      <c r="CY26" s="19">
        <v>0</v>
      </c>
      <c r="CZ26" s="731"/>
      <c r="DA26" s="19">
        <v>0</v>
      </c>
      <c r="DB26" s="731"/>
      <c r="DC26" s="19">
        <v>0</v>
      </c>
      <c r="DD26" s="731"/>
      <c r="DE26" s="19">
        <v>0</v>
      </c>
      <c r="DF26" s="731"/>
      <c r="DG26" s="19">
        <v>0</v>
      </c>
      <c r="DH26" s="731"/>
      <c r="DI26" s="19">
        <v>0</v>
      </c>
      <c r="DJ26" s="731" t="s">
        <v>74</v>
      </c>
      <c r="DK26" s="19">
        <v>0</v>
      </c>
      <c r="DL26" s="731"/>
      <c r="DM26" s="19">
        <v>0</v>
      </c>
      <c r="DN26" s="731"/>
      <c r="DO26" s="135">
        <v>0</v>
      </c>
      <c r="DP26" s="731"/>
      <c r="DQ26" s="730">
        <f>ROUND(SUM(C26:DO26),1)</f>
        <v>6668979</v>
      </c>
      <c r="DR26" s="731"/>
      <c r="DS26" s="19">
        <v>6521427</v>
      </c>
    </row>
    <row r="27" spans="1:123" ht="15" customHeight="1">
      <c r="A27" s="11" t="s">
        <v>688</v>
      </c>
      <c r="B27" s="2" t="s">
        <v>74</v>
      </c>
      <c r="C27" s="19">
        <v>0</v>
      </c>
      <c r="D27" s="135"/>
      <c r="E27" s="19">
        <v>0</v>
      </c>
      <c r="F27" s="135"/>
      <c r="G27" s="19">
        <v>0</v>
      </c>
      <c r="H27" s="135"/>
      <c r="I27" s="19">
        <v>0</v>
      </c>
      <c r="J27" s="135"/>
      <c r="K27" s="19">
        <v>0</v>
      </c>
      <c r="L27" s="135"/>
      <c r="M27" s="19">
        <v>0</v>
      </c>
      <c r="N27" s="135"/>
      <c r="O27" s="19">
        <v>0</v>
      </c>
      <c r="P27" s="731"/>
      <c r="Q27" s="19">
        <v>0</v>
      </c>
      <c r="R27" s="731"/>
      <c r="S27" s="19">
        <v>0</v>
      </c>
      <c r="T27" s="731"/>
      <c r="U27" s="19">
        <v>0</v>
      </c>
      <c r="V27" s="135"/>
      <c r="W27" s="19">
        <v>0</v>
      </c>
      <c r="X27" s="135"/>
      <c r="Y27" s="19">
        <v>0</v>
      </c>
      <c r="Z27" s="135"/>
      <c r="AA27" s="19">
        <v>0</v>
      </c>
      <c r="AB27" s="135" t="s">
        <v>74</v>
      </c>
      <c r="AC27" s="19">
        <v>0</v>
      </c>
      <c r="AD27" s="135" t="s">
        <v>74</v>
      </c>
      <c r="AE27" s="19">
        <v>0</v>
      </c>
      <c r="AF27" s="22"/>
      <c r="AG27" s="19">
        <v>0</v>
      </c>
      <c r="AH27" s="135"/>
      <c r="AI27" s="19">
        <v>0</v>
      </c>
      <c r="AJ27" s="135"/>
      <c r="AK27" s="19">
        <v>0</v>
      </c>
      <c r="AL27" s="135"/>
      <c r="AM27" s="19">
        <v>0</v>
      </c>
      <c r="AN27" s="731" t="s">
        <v>74</v>
      </c>
      <c r="AO27" s="19">
        <v>0</v>
      </c>
      <c r="AP27" s="135"/>
      <c r="AQ27" s="19">
        <v>0</v>
      </c>
      <c r="AR27" s="135"/>
      <c r="AS27" s="19">
        <v>0</v>
      </c>
      <c r="AT27" s="732"/>
      <c r="AU27" s="19">
        <v>0</v>
      </c>
      <c r="AV27" s="732"/>
      <c r="AW27" s="19">
        <v>0</v>
      </c>
      <c r="AX27" s="135"/>
      <c r="AY27" s="19">
        <v>0</v>
      </c>
      <c r="AZ27" s="135"/>
      <c r="BA27" s="19">
        <v>0</v>
      </c>
      <c r="BB27" s="135"/>
      <c r="BC27" s="19">
        <v>0</v>
      </c>
      <c r="BD27" s="135"/>
      <c r="BE27" s="19">
        <v>0</v>
      </c>
      <c r="BF27" s="135"/>
      <c r="BG27" s="19">
        <v>0</v>
      </c>
      <c r="BH27" s="135"/>
      <c r="BI27" s="19">
        <v>0</v>
      </c>
      <c r="BJ27" s="135"/>
      <c r="BK27" s="19">
        <v>0</v>
      </c>
      <c r="BL27" s="135"/>
      <c r="BM27" s="19">
        <v>0</v>
      </c>
      <c r="BN27" s="135"/>
      <c r="BO27" s="19">
        <v>0</v>
      </c>
      <c r="BP27" s="731"/>
      <c r="BQ27" s="19">
        <v>0</v>
      </c>
      <c r="BR27" s="135"/>
      <c r="BS27" s="19">
        <v>7079</v>
      </c>
      <c r="BT27" s="135"/>
      <c r="BU27" s="19">
        <v>0</v>
      </c>
      <c r="BV27" s="730"/>
      <c r="BW27" s="19">
        <v>0</v>
      </c>
      <c r="BX27" s="731"/>
      <c r="BY27" s="19">
        <v>0</v>
      </c>
      <c r="BZ27" s="135"/>
      <c r="CA27" s="19">
        <v>0</v>
      </c>
      <c r="CB27" s="135"/>
      <c r="CC27" s="19">
        <v>0</v>
      </c>
      <c r="CD27" s="135"/>
      <c r="CE27" s="19">
        <v>0</v>
      </c>
      <c r="CF27" s="730"/>
      <c r="CG27" s="19">
        <v>0</v>
      </c>
      <c r="CH27" s="135"/>
      <c r="CI27" s="19">
        <v>0</v>
      </c>
      <c r="CJ27" s="135"/>
      <c r="CK27" s="19">
        <v>0</v>
      </c>
      <c r="CL27" s="135"/>
      <c r="CM27" s="19">
        <v>0</v>
      </c>
      <c r="CN27" s="731"/>
      <c r="CO27" s="19">
        <v>0</v>
      </c>
      <c r="CP27" s="135" t="s">
        <v>74</v>
      </c>
      <c r="CQ27" s="19">
        <v>0</v>
      </c>
      <c r="CR27" s="135"/>
      <c r="CS27" s="19">
        <v>0</v>
      </c>
      <c r="CT27" s="728" t="s">
        <v>74</v>
      </c>
      <c r="CU27" s="19">
        <v>0</v>
      </c>
      <c r="CV27" s="731"/>
      <c r="CW27" s="19">
        <v>0</v>
      </c>
      <c r="CX27" s="135"/>
      <c r="CY27" s="19">
        <v>0</v>
      </c>
      <c r="CZ27" s="731"/>
      <c r="DA27" s="19">
        <v>0</v>
      </c>
      <c r="DB27" s="731"/>
      <c r="DC27" s="19">
        <v>0</v>
      </c>
      <c r="DD27" s="731"/>
      <c r="DE27" s="19">
        <v>0</v>
      </c>
      <c r="DF27" s="731"/>
      <c r="DG27" s="19">
        <v>0</v>
      </c>
      <c r="DH27" s="731"/>
      <c r="DI27" s="19">
        <v>0</v>
      </c>
      <c r="DJ27" s="731" t="s">
        <v>74</v>
      </c>
      <c r="DK27" s="19">
        <v>0</v>
      </c>
      <c r="DL27" s="731"/>
      <c r="DM27" s="19">
        <v>0</v>
      </c>
      <c r="DN27" s="731"/>
      <c r="DO27" s="135">
        <v>0</v>
      </c>
      <c r="DP27" s="731"/>
      <c r="DQ27" s="730">
        <f t="shared" ref="DQ27:DQ35" si="1">ROUND(SUM(C27:DO27),1)</f>
        <v>7079</v>
      </c>
      <c r="DR27" s="731"/>
      <c r="DS27" s="19">
        <v>5744</v>
      </c>
    </row>
    <row r="28" spans="1:123" ht="15" customHeight="1">
      <c r="A28" s="11" t="s">
        <v>84</v>
      </c>
      <c r="B28" s="2" t="s">
        <v>74</v>
      </c>
      <c r="C28" s="19">
        <v>0</v>
      </c>
      <c r="D28" s="135"/>
      <c r="E28" s="19">
        <v>0</v>
      </c>
      <c r="F28" s="135"/>
      <c r="G28" s="19">
        <v>0</v>
      </c>
      <c r="H28" s="135"/>
      <c r="I28" s="19">
        <v>0</v>
      </c>
      <c r="J28" s="135"/>
      <c r="K28" s="19">
        <v>0</v>
      </c>
      <c r="L28" s="135"/>
      <c r="M28" s="19">
        <v>0</v>
      </c>
      <c r="N28" s="135"/>
      <c r="O28" s="19">
        <v>0</v>
      </c>
      <c r="P28" s="731"/>
      <c r="Q28" s="19">
        <v>0</v>
      </c>
      <c r="R28" s="731"/>
      <c r="S28" s="19">
        <v>6</v>
      </c>
      <c r="T28" s="731"/>
      <c r="U28" s="19">
        <v>0</v>
      </c>
      <c r="V28" s="135"/>
      <c r="W28" s="19">
        <v>34606</v>
      </c>
      <c r="X28" s="135"/>
      <c r="Y28" s="19">
        <v>0</v>
      </c>
      <c r="Z28" s="135" t="s">
        <v>74</v>
      </c>
      <c r="AA28" s="19">
        <v>128810</v>
      </c>
      <c r="AB28" s="135" t="s">
        <v>74</v>
      </c>
      <c r="AC28" s="19">
        <v>0</v>
      </c>
      <c r="AD28" s="135" t="s">
        <v>74</v>
      </c>
      <c r="AE28" s="19">
        <v>0</v>
      </c>
      <c r="AF28" s="22"/>
      <c r="AG28" s="19">
        <v>0</v>
      </c>
      <c r="AH28" s="135" t="s">
        <v>74</v>
      </c>
      <c r="AI28" s="19">
        <v>0</v>
      </c>
      <c r="AJ28" s="135"/>
      <c r="AK28" s="19">
        <v>0</v>
      </c>
      <c r="AL28" s="135"/>
      <c r="AM28" s="19">
        <v>0</v>
      </c>
      <c r="AN28" s="731" t="s">
        <v>74</v>
      </c>
      <c r="AO28" s="19">
        <v>0</v>
      </c>
      <c r="AP28" s="135"/>
      <c r="AQ28" s="19">
        <v>0</v>
      </c>
      <c r="AR28" s="135"/>
      <c r="AS28" s="19">
        <v>0</v>
      </c>
      <c r="AT28" s="745"/>
      <c r="AU28" s="19">
        <v>0</v>
      </c>
      <c r="AV28" s="745"/>
      <c r="AW28" s="19">
        <v>0</v>
      </c>
      <c r="AX28" s="135"/>
      <c r="AY28" s="19">
        <v>0</v>
      </c>
      <c r="AZ28" s="135"/>
      <c r="BA28" s="19">
        <v>0</v>
      </c>
      <c r="BB28" s="135"/>
      <c r="BC28" s="19">
        <v>0</v>
      </c>
      <c r="BD28" s="135"/>
      <c r="BE28" s="19">
        <v>0</v>
      </c>
      <c r="BF28" s="135"/>
      <c r="BG28" s="19">
        <v>0</v>
      </c>
      <c r="BH28" s="135"/>
      <c r="BI28" s="19">
        <v>0</v>
      </c>
      <c r="BJ28" s="135"/>
      <c r="BK28" s="19">
        <v>0</v>
      </c>
      <c r="BL28" s="135"/>
      <c r="BM28" s="19">
        <v>0</v>
      </c>
      <c r="BN28" s="135"/>
      <c r="BO28" s="19">
        <v>2557</v>
      </c>
      <c r="BP28" s="731"/>
      <c r="BQ28" s="19">
        <v>0</v>
      </c>
      <c r="BR28" s="135"/>
      <c r="BS28" s="19">
        <v>60296</v>
      </c>
      <c r="BT28" s="135"/>
      <c r="BU28" s="19">
        <v>0</v>
      </c>
      <c r="BV28" s="730"/>
      <c r="BW28" s="19">
        <v>0</v>
      </c>
      <c r="BX28" s="731"/>
      <c r="BY28" s="19">
        <v>0</v>
      </c>
      <c r="BZ28" s="135"/>
      <c r="CA28" s="19">
        <v>0</v>
      </c>
      <c r="CB28" s="135"/>
      <c r="CC28" s="19">
        <v>0</v>
      </c>
      <c r="CD28" s="135"/>
      <c r="CE28" s="19">
        <v>0</v>
      </c>
      <c r="CF28" s="731"/>
      <c r="CG28" s="19">
        <v>0</v>
      </c>
      <c r="CH28" s="135"/>
      <c r="CI28" s="19">
        <v>0</v>
      </c>
      <c r="CJ28" s="135"/>
      <c r="CK28" s="19">
        <v>0</v>
      </c>
      <c r="CL28" s="135"/>
      <c r="CM28" s="19">
        <v>0</v>
      </c>
      <c r="CN28" s="731"/>
      <c r="CO28" s="19">
        <v>0</v>
      </c>
      <c r="CP28" s="135" t="s">
        <v>74</v>
      </c>
      <c r="CQ28" s="19">
        <v>0</v>
      </c>
      <c r="CR28" s="135"/>
      <c r="CS28" s="19">
        <v>0</v>
      </c>
      <c r="CT28" s="728" t="s">
        <v>74</v>
      </c>
      <c r="CU28" s="19">
        <v>0</v>
      </c>
      <c r="CV28" s="731"/>
      <c r="CW28" s="19">
        <v>0</v>
      </c>
      <c r="CX28" s="135"/>
      <c r="CY28" s="19">
        <v>0</v>
      </c>
      <c r="CZ28" s="731"/>
      <c r="DA28" s="19">
        <v>0</v>
      </c>
      <c r="DB28" s="731"/>
      <c r="DC28" s="19">
        <v>0</v>
      </c>
      <c r="DD28" s="731"/>
      <c r="DE28" s="19">
        <v>0</v>
      </c>
      <c r="DF28" s="731"/>
      <c r="DG28" s="19">
        <v>0</v>
      </c>
      <c r="DH28" s="731"/>
      <c r="DI28" s="19">
        <v>0</v>
      </c>
      <c r="DJ28" s="731" t="s">
        <v>74</v>
      </c>
      <c r="DK28" s="19">
        <v>0</v>
      </c>
      <c r="DL28" s="731"/>
      <c r="DM28" s="19">
        <v>0</v>
      </c>
      <c r="DN28" s="731"/>
      <c r="DO28" s="135">
        <v>0</v>
      </c>
      <c r="DP28" s="731"/>
      <c r="DQ28" s="730">
        <f t="shared" si="1"/>
        <v>226275</v>
      </c>
      <c r="DR28" s="731"/>
      <c r="DS28" s="19">
        <v>262189</v>
      </c>
    </row>
    <row r="29" spans="1:123" ht="15" customHeight="1">
      <c r="A29" s="11" t="s">
        <v>85</v>
      </c>
      <c r="B29" s="2" t="s">
        <v>74</v>
      </c>
      <c r="C29" s="19"/>
      <c r="D29" s="135"/>
      <c r="E29" s="19"/>
      <c r="F29" s="135"/>
      <c r="G29" s="19"/>
      <c r="H29" s="135"/>
      <c r="I29" s="19"/>
      <c r="J29" s="135"/>
      <c r="K29" s="19"/>
      <c r="L29" s="135"/>
      <c r="M29" s="19"/>
      <c r="N29" s="135"/>
      <c r="O29" s="19"/>
      <c r="P29" s="731"/>
      <c r="Q29" s="19"/>
      <c r="R29" s="731"/>
      <c r="S29" s="19"/>
      <c r="T29" s="731"/>
      <c r="U29" s="19"/>
      <c r="V29" s="135"/>
      <c r="W29" s="19"/>
      <c r="X29" s="135"/>
      <c r="Y29" s="19"/>
      <c r="Z29" s="135"/>
      <c r="AA29" s="19"/>
      <c r="AB29" s="135"/>
      <c r="AC29" s="19"/>
      <c r="AD29" s="135"/>
      <c r="AE29" s="19"/>
      <c r="AF29" s="22"/>
      <c r="AG29" s="19"/>
      <c r="AH29" s="135"/>
      <c r="AI29" s="19"/>
      <c r="AJ29" s="135"/>
      <c r="AK29" s="19"/>
      <c r="AL29" s="135"/>
      <c r="AM29" s="19"/>
      <c r="AN29" s="731"/>
      <c r="AO29" s="19"/>
      <c r="AP29" s="135"/>
      <c r="AQ29" s="19"/>
      <c r="AR29" s="135"/>
      <c r="AS29" s="19"/>
      <c r="AT29" s="745"/>
      <c r="AU29" s="19"/>
      <c r="AV29" s="745"/>
      <c r="AW29" s="19"/>
      <c r="AX29" s="135"/>
      <c r="AY29" s="19"/>
      <c r="AZ29" s="135"/>
      <c r="BA29" s="19"/>
      <c r="BB29" s="135"/>
      <c r="BC29" s="19"/>
      <c r="BD29" s="135"/>
      <c r="BE29" s="19"/>
      <c r="BF29" s="135"/>
      <c r="BG29" s="19"/>
      <c r="BH29" s="135"/>
      <c r="BI29" s="19"/>
      <c r="BJ29" s="135"/>
      <c r="BK29" s="19"/>
      <c r="BL29" s="135"/>
      <c r="BM29" s="19"/>
      <c r="BN29" s="135"/>
      <c r="BO29" s="19"/>
      <c r="BP29" s="731"/>
      <c r="BQ29" s="19"/>
      <c r="BR29" s="135"/>
      <c r="BS29" s="19"/>
      <c r="BT29" s="135"/>
      <c r="BU29" s="19"/>
      <c r="BV29" s="730"/>
      <c r="BW29" s="19"/>
      <c r="BX29" s="731"/>
      <c r="BY29" s="19"/>
      <c r="BZ29" s="135"/>
      <c r="CA29" s="19"/>
      <c r="CB29" s="135"/>
      <c r="CC29" s="19"/>
      <c r="CD29" s="135"/>
      <c r="CE29" s="19"/>
      <c r="CF29" s="731"/>
      <c r="CG29" s="19"/>
      <c r="CH29" s="135"/>
      <c r="CI29" s="19"/>
      <c r="CJ29" s="135"/>
      <c r="CK29" s="19"/>
      <c r="CL29" s="135"/>
      <c r="CM29" s="19"/>
      <c r="CN29" s="731"/>
      <c r="CO29" s="19"/>
      <c r="CP29" s="135"/>
      <c r="CQ29" s="19"/>
      <c r="CR29" s="135"/>
      <c r="CS29" s="19"/>
      <c r="CT29" s="728" t="s">
        <v>74</v>
      </c>
      <c r="CU29" s="19"/>
      <c r="CV29" s="731"/>
      <c r="CW29" s="19"/>
      <c r="CX29" s="135"/>
      <c r="CY29" s="19"/>
      <c r="CZ29" s="731"/>
      <c r="DA29" s="19"/>
      <c r="DB29" s="731"/>
      <c r="DC29" s="19"/>
      <c r="DD29" s="731"/>
      <c r="DE29" s="19"/>
      <c r="DF29" s="731"/>
      <c r="DG29" s="19"/>
      <c r="DH29" s="731"/>
      <c r="DI29" s="19"/>
      <c r="DJ29" s="731"/>
      <c r="DK29" s="19"/>
      <c r="DL29" s="731"/>
      <c r="DM29" s="19"/>
      <c r="DN29" s="731"/>
      <c r="DO29" s="135"/>
      <c r="DP29" s="731"/>
      <c r="DQ29" s="730" t="s">
        <v>74</v>
      </c>
      <c r="DR29" s="731"/>
      <c r="DS29" s="19"/>
    </row>
    <row r="30" spans="1:123" ht="15" customHeight="1">
      <c r="A30" s="15" t="s">
        <v>689</v>
      </c>
      <c r="B30" s="2" t="s">
        <v>74</v>
      </c>
      <c r="C30" s="19">
        <v>0</v>
      </c>
      <c r="D30" s="135"/>
      <c r="E30" s="19">
        <v>0</v>
      </c>
      <c r="F30" s="135"/>
      <c r="G30" s="19">
        <v>0</v>
      </c>
      <c r="H30" s="135"/>
      <c r="I30" s="19">
        <v>0</v>
      </c>
      <c r="J30" s="135"/>
      <c r="K30" s="19">
        <v>0</v>
      </c>
      <c r="L30" s="135"/>
      <c r="M30" s="19">
        <v>0</v>
      </c>
      <c r="N30" s="135"/>
      <c r="O30" s="19">
        <v>0</v>
      </c>
      <c r="P30" s="731"/>
      <c r="Q30" s="19">
        <v>0</v>
      </c>
      <c r="R30" s="731"/>
      <c r="S30" s="19">
        <v>0</v>
      </c>
      <c r="T30" s="731"/>
      <c r="U30" s="19">
        <v>0</v>
      </c>
      <c r="V30" s="135"/>
      <c r="W30" s="19">
        <v>0</v>
      </c>
      <c r="X30" s="135"/>
      <c r="Y30" s="19">
        <v>0</v>
      </c>
      <c r="Z30" s="135"/>
      <c r="AA30" s="19">
        <v>0</v>
      </c>
      <c r="AB30" s="135"/>
      <c r="AC30" s="19">
        <v>0</v>
      </c>
      <c r="AD30" s="135"/>
      <c r="AE30" s="19">
        <v>0</v>
      </c>
      <c r="AF30" s="22"/>
      <c r="AG30" s="19">
        <v>0</v>
      </c>
      <c r="AH30" s="135"/>
      <c r="AI30" s="19">
        <v>0</v>
      </c>
      <c r="AJ30" s="135"/>
      <c r="AK30" s="19">
        <v>0</v>
      </c>
      <c r="AL30" s="135"/>
      <c r="AM30" s="19">
        <v>0</v>
      </c>
      <c r="AN30" s="731"/>
      <c r="AO30" s="19">
        <v>0</v>
      </c>
      <c r="AP30" s="135"/>
      <c r="AQ30" s="19">
        <v>0</v>
      </c>
      <c r="AR30" s="135"/>
      <c r="AS30" s="19">
        <v>5146604</v>
      </c>
      <c r="AT30" s="745"/>
      <c r="AU30" s="19">
        <v>0</v>
      </c>
      <c r="AV30" s="745"/>
      <c r="AW30" s="19">
        <v>0</v>
      </c>
      <c r="AX30" s="135"/>
      <c r="AY30" s="19">
        <v>0</v>
      </c>
      <c r="AZ30" s="135"/>
      <c r="BA30" s="19">
        <v>0</v>
      </c>
      <c r="BB30" s="135"/>
      <c r="BC30" s="19">
        <v>0</v>
      </c>
      <c r="BD30" s="135"/>
      <c r="BE30" s="19">
        <v>0</v>
      </c>
      <c r="BF30" s="135"/>
      <c r="BG30" s="19">
        <v>0</v>
      </c>
      <c r="BH30" s="135"/>
      <c r="BI30" s="19">
        <v>0</v>
      </c>
      <c r="BJ30" s="135"/>
      <c r="BK30" s="19">
        <v>0</v>
      </c>
      <c r="BL30" s="135"/>
      <c r="BM30" s="19">
        <v>0</v>
      </c>
      <c r="BN30" s="135"/>
      <c r="BO30" s="19">
        <v>0</v>
      </c>
      <c r="BP30" s="731"/>
      <c r="BQ30" s="19">
        <v>0</v>
      </c>
      <c r="BR30" s="135"/>
      <c r="BS30" s="19">
        <v>1979315</v>
      </c>
      <c r="BT30" s="135"/>
      <c r="BU30" s="19">
        <v>0</v>
      </c>
      <c r="BV30" s="730"/>
      <c r="BW30" s="19">
        <v>0</v>
      </c>
      <c r="BX30" s="731"/>
      <c r="BY30" s="19">
        <v>0</v>
      </c>
      <c r="BZ30" s="135"/>
      <c r="CA30" s="19">
        <v>0</v>
      </c>
      <c r="CB30" s="135"/>
      <c r="CC30" s="19">
        <v>0</v>
      </c>
      <c r="CD30" s="135"/>
      <c r="CE30" s="19">
        <v>0</v>
      </c>
      <c r="CF30" s="731"/>
      <c r="CG30" s="19">
        <v>0</v>
      </c>
      <c r="CH30" s="135"/>
      <c r="CI30" s="19">
        <v>0</v>
      </c>
      <c r="CJ30" s="135"/>
      <c r="CK30" s="19">
        <v>0</v>
      </c>
      <c r="CL30" s="135"/>
      <c r="CM30" s="19">
        <v>0</v>
      </c>
      <c r="CN30" s="731"/>
      <c r="CO30" s="19">
        <v>0</v>
      </c>
      <c r="CP30" s="135"/>
      <c r="CQ30" s="19">
        <v>0</v>
      </c>
      <c r="CR30" s="135"/>
      <c r="CS30" s="19">
        <v>0</v>
      </c>
      <c r="CT30" s="728" t="s">
        <v>74</v>
      </c>
      <c r="CU30" s="19">
        <v>0</v>
      </c>
      <c r="CV30" s="731"/>
      <c r="CW30" s="19">
        <v>0</v>
      </c>
      <c r="CX30" s="135"/>
      <c r="CY30" s="19">
        <v>0</v>
      </c>
      <c r="CZ30" s="731"/>
      <c r="DA30" s="19">
        <v>0</v>
      </c>
      <c r="DB30" s="731"/>
      <c r="DC30" s="19">
        <v>0</v>
      </c>
      <c r="DD30" s="731"/>
      <c r="DE30" s="19">
        <v>0</v>
      </c>
      <c r="DF30" s="731"/>
      <c r="DG30" s="19">
        <v>0</v>
      </c>
      <c r="DH30" s="731"/>
      <c r="DI30" s="19">
        <v>0</v>
      </c>
      <c r="DJ30" s="731"/>
      <c r="DK30" s="19">
        <v>0</v>
      </c>
      <c r="DL30" s="731"/>
      <c r="DM30" s="19">
        <v>0</v>
      </c>
      <c r="DN30" s="731"/>
      <c r="DO30" s="135">
        <v>0</v>
      </c>
      <c r="DP30" s="731"/>
      <c r="DQ30" s="730">
        <f t="shared" si="1"/>
        <v>7125919</v>
      </c>
      <c r="DR30" s="731"/>
      <c r="DS30" s="19">
        <v>6768486</v>
      </c>
    </row>
    <row r="31" spans="1:123" ht="15" customHeight="1">
      <c r="A31" s="11" t="s">
        <v>1224</v>
      </c>
      <c r="B31" s="2" t="s">
        <v>74</v>
      </c>
      <c r="C31" s="19">
        <v>0</v>
      </c>
      <c r="D31" s="135"/>
      <c r="E31" s="19">
        <v>0</v>
      </c>
      <c r="F31" s="135"/>
      <c r="G31" s="19">
        <v>0</v>
      </c>
      <c r="H31" s="135"/>
      <c r="I31" s="19">
        <v>0</v>
      </c>
      <c r="J31" s="135"/>
      <c r="K31" s="19">
        <v>0</v>
      </c>
      <c r="L31" s="135"/>
      <c r="M31" s="19">
        <v>0</v>
      </c>
      <c r="N31" s="135"/>
      <c r="O31" s="19">
        <v>0</v>
      </c>
      <c r="P31" s="731"/>
      <c r="Q31" s="19">
        <v>1928</v>
      </c>
      <c r="R31" s="731"/>
      <c r="S31" s="19">
        <v>0</v>
      </c>
      <c r="T31" s="731"/>
      <c r="U31" s="19">
        <v>0</v>
      </c>
      <c r="V31" s="135"/>
      <c r="W31" s="19">
        <v>5151</v>
      </c>
      <c r="X31" s="135"/>
      <c r="Y31" s="19">
        <v>0</v>
      </c>
      <c r="Z31" s="135"/>
      <c r="AA31" s="19">
        <v>0</v>
      </c>
      <c r="AB31" s="135"/>
      <c r="AC31" s="19">
        <v>0</v>
      </c>
      <c r="AD31" s="135"/>
      <c r="AE31" s="19">
        <v>80513</v>
      </c>
      <c r="AF31" s="22"/>
      <c r="AG31" s="19">
        <v>0</v>
      </c>
      <c r="AH31" s="135"/>
      <c r="AI31" s="19">
        <v>0</v>
      </c>
      <c r="AJ31" s="135"/>
      <c r="AK31" s="19">
        <v>0</v>
      </c>
      <c r="AL31" s="135"/>
      <c r="AM31" s="19">
        <v>0</v>
      </c>
      <c r="AN31" s="731"/>
      <c r="AO31" s="19">
        <v>0</v>
      </c>
      <c r="AP31" s="135"/>
      <c r="AQ31" s="19">
        <v>0</v>
      </c>
      <c r="AR31" s="135"/>
      <c r="AS31" s="19">
        <v>2196240</v>
      </c>
      <c r="AT31" s="745"/>
      <c r="AU31" s="19">
        <v>0</v>
      </c>
      <c r="AV31" s="745"/>
      <c r="AW31" s="19">
        <v>0</v>
      </c>
      <c r="AX31" s="135"/>
      <c r="AY31" s="19">
        <v>0</v>
      </c>
      <c r="AZ31" s="135"/>
      <c r="BA31" s="19">
        <v>0</v>
      </c>
      <c r="BB31" s="135"/>
      <c r="BC31" s="19">
        <v>0</v>
      </c>
      <c r="BD31" s="135"/>
      <c r="BE31" s="19">
        <v>0</v>
      </c>
      <c r="BF31" s="135"/>
      <c r="BG31" s="19">
        <v>0</v>
      </c>
      <c r="BH31" s="135"/>
      <c r="BI31" s="19">
        <v>0</v>
      </c>
      <c r="BJ31" s="135"/>
      <c r="BK31" s="19">
        <v>0</v>
      </c>
      <c r="BL31" s="135"/>
      <c r="BM31" s="19">
        <v>0</v>
      </c>
      <c r="BN31" s="135"/>
      <c r="BO31" s="19">
        <v>1537</v>
      </c>
      <c r="BP31" s="731"/>
      <c r="BQ31" s="19">
        <v>0</v>
      </c>
      <c r="BR31" s="135"/>
      <c r="BS31" s="19">
        <v>58627</v>
      </c>
      <c r="BT31" s="135"/>
      <c r="BU31" s="19">
        <v>0</v>
      </c>
      <c r="BV31" s="730"/>
      <c r="BW31" s="19">
        <v>0</v>
      </c>
      <c r="BX31" s="731"/>
      <c r="BY31" s="19">
        <v>0</v>
      </c>
      <c r="BZ31" s="135"/>
      <c r="CA31" s="19">
        <v>0</v>
      </c>
      <c r="CB31" s="135"/>
      <c r="CC31" s="19">
        <v>0</v>
      </c>
      <c r="CD31" s="135"/>
      <c r="CE31" s="19">
        <v>0</v>
      </c>
      <c r="CF31" s="731"/>
      <c r="CG31" s="19">
        <v>0</v>
      </c>
      <c r="CH31" s="135"/>
      <c r="CI31" s="19">
        <v>0</v>
      </c>
      <c r="CJ31" s="135"/>
      <c r="CK31" s="19">
        <v>0</v>
      </c>
      <c r="CL31" s="135"/>
      <c r="CM31" s="19">
        <v>0</v>
      </c>
      <c r="CN31" s="731"/>
      <c r="CO31" s="19">
        <v>0</v>
      </c>
      <c r="CP31" s="135"/>
      <c r="CQ31" s="19">
        <v>0</v>
      </c>
      <c r="CR31" s="135"/>
      <c r="CS31" s="19">
        <v>0</v>
      </c>
      <c r="CT31" s="728" t="s">
        <v>74</v>
      </c>
      <c r="CU31" s="19">
        <v>0</v>
      </c>
      <c r="CV31" s="731"/>
      <c r="CW31" s="19">
        <v>0</v>
      </c>
      <c r="CX31" s="135"/>
      <c r="CY31" s="19">
        <v>0</v>
      </c>
      <c r="CZ31" s="731"/>
      <c r="DA31" s="19">
        <v>0</v>
      </c>
      <c r="DB31" s="731"/>
      <c r="DC31" s="19">
        <v>0</v>
      </c>
      <c r="DD31" s="731"/>
      <c r="DE31" s="19">
        <v>0</v>
      </c>
      <c r="DF31" s="731"/>
      <c r="DG31" s="19">
        <v>0</v>
      </c>
      <c r="DH31" s="731"/>
      <c r="DI31" s="19">
        <v>0</v>
      </c>
      <c r="DJ31" s="731"/>
      <c r="DK31" s="19">
        <v>0</v>
      </c>
      <c r="DL31" s="731"/>
      <c r="DM31" s="19">
        <v>0</v>
      </c>
      <c r="DN31" s="731"/>
      <c r="DO31" s="135">
        <v>0</v>
      </c>
      <c r="DP31" s="731"/>
      <c r="DQ31" s="730">
        <f t="shared" si="1"/>
        <v>2343996</v>
      </c>
      <c r="DR31" s="731"/>
      <c r="DS31" s="19">
        <v>2064580</v>
      </c>
    </row>
    <row r="32" spans="1:123" ht="15" customHeight="1">
      <c r="A32" s="11" t="s">
        <v>1236</v>
      </c>
      <c r="B32" s="2" t="s">
        <v>74</v>
      </c>
      <c r="C32" s="19">
        <v>0</v>
      </c>
      <c r="D32" s="135"/>
      <c r="E32" s="19">
        <v>0</v>
      </c>
      <c r="F32" s="135"/>
      <c r="G32" s="19">
        <v>0</v>
      </c>
      <c r="H32" s="135"/>
      <c r="I32" s="19">
        <v>0</v>
      </c>
      <c r="J32" s="135"/>
      <c r="K32" s="19">
        <v>0</v>
      </c>
      <c r="L32" s="135"/>
      <c r="M32" s="19">
        <v>0</v>
      </c>
      <c r="N32" s="135"/>
      <c r="O32" s="19">
        <v>0</v>
      </c>
      <c r="P32" s="731"/>
      <c r="Q32" s="19">
        <v>1869</v>
      </c>
      <c r="R32" s="731"/>
      <c r="S32" s="19">
        <v>0</v>
      </c>
      <c r="T32" s="731"/>
      <c r="U32" s="19">
        <v>0</v>
      </c>
      <c r="V32" s="135"/>
      <c r="W32" s="19">
        <v>0</v>
      </c>
      <c r="X32" s="135"/>
      <c r="Y32" s="19">
        <v>0</v>
      </c>
      <c r="Z32" s="135"/>
      <c r="AA32" s="19">
        <v>0</v>
      </c>
      <c r="AB32" s="135"/>
      <c r="AC32" s="19">
        <v>0</v>
      </c>
      <c r="AD32" s="135"/>
      <c r="AE32" s="19">
        <v>0</v>
      </c>
      <c r="AF32" s="22"/>
      <c r="AG32" s="19">
        <v>0</v>
      </c>
      <c r="AH32" s="135"/>
      <c r="AI32" s="19">
        <v>0</v>
      </c>
      <c r="AJ32" s="135"/>
      <c r="AK32" s="19">
        <v>0</v>
      </c>
      <c r="AL32" s="135"/>
      <c r="AM32" s="19">
        <v>0</v>
      </c>
      <c r="AN32" s="731"/>
      <c r="AO32" s="19">
        <v>0</v>
      </c>
      <c r="AP32" s="135"/>
      <c r="AQ32" s="19">
        <v>0</v>
      </c>
      <c r="AR32" s="135"/>
      <c r="AS32" s="19">
        <v>0</v>
      </c>
      <c r="AT32" s="745"/>
      <c r="AU32" s="19">
        <v>0</v>
      </c>
      <c r="AV32" s="745"/>
      <c r="AW32" s="19">
        <v>0</v>
      </c>
      <c r="AX32" s="135"/>
      <c r="AY32" s="19">
        <v>399787</v>
      </c>
      <c r="AZ32" s="135"/>
      <c r="BA32" s="19">
        <v>0</v>
      </c>
      <c r="BB32" s="135"/>
      <c r="BC32" s="19">
        <v>0</v>
      </c>
      <c r="BD32" s="135"/>
      <c r="BE32" s="19">
        <v>0</v>
      </c>
      <c r="BF32" s="135"/>
      <c r="BG32" s="19">
        <v>0</v>
      </c>
      <c r="BH32" s="135"/>
      <c r="BI32" s="19">
        <v>0</v>
      </c>
      <c r="BJ32" s="135"/>
      <c r="BK32" s="19">
        <v>0</v>
      </c>
      <c r="BL32" s="135"/>
      <c r="BM32" s="19">
        <v>0</v>
      </c>
      <c r="BN32" s="135"/>
      <c r="BO32" s="19">
        <v>0</v>
      </c>
      <c r="BP32" s="731"/>
      <c r="BQ32" s="19">
        <v>0</v>
      </c>
      <c r="BR32" s="135"/>
      <c r="BS32" s="19">
        <v>121933</v>
      </c>
      <c r="BT32" s="135"/>
      <c r="BU32" s="19">
        <v>0</v>
      </c>
      <c r="BV32" s="730"/>
      <c r="BW32" s="19">
        <v>0</v>
      </c>
      <c r="BX32" s="731"/>
      <c r="BY32" s="19">
        <v>0</v>
      </c>
      <c r="BZ32" s="135"/>
      <c r="CA32" s="19">
        <v>0</v>
      </c>
      <c r="CB32" s="135"/>
      <c r="CC32" s="19">
        <v>0</v>
      </c>
      <c r="CD32" s="135"/>
      <c r="CE32" s="19">
        <v>77499</v>
      </c>
      <c r="CF32" s="731"/>
      <c r="CG32" s="19">
        <v>0</v>
      </c>
      <c r="CH32" s="135"/>
      <c r="CI32" s="19">
        <v>0</v>
      </c>
      <c r="CJ32" s="135"/>
      <c r="CK32" s="19">
        <v>0</v>
      </c>
      <c r="CL32" s="135"/>
      <c r="CM32" s="19">
        <v>0</v>
      </c>
      <c r="CN32" s="731"/>
      <c r="CO32" s="19">
        <v>0</v>
      </c>
      <c r="CP32" s="135"/>
      <c r="CQ32" s="19">
        <v>0</v>
      </c>
      <c r="CR32" s="135"/>
      <c r="CS32" s="19">
        <v>0</v>
      </c>
      <c r="CT32" s="728" t="s">
        <v>74</v>
      </c>
      <c r="CU32" s="19">
        <v>0</v>
      </c>
      <c r="CV32" s="731"/>
      <c r="CW32" s="19">
        <v>3382</v>
      </c>
      <c r="CX32" s="135"/>
      <c r="CY32" s="19">
        <v>0</v>
      </c>
      <c r="CZ32" s="731"/>
      <c r="DA32" s="19">
        <v>0</v>
      </c>
      <c r="DB32" s="731"/>
      <c r="DC32" s="19">
        <v>0</v>
      </c>
      <c r="DD32" s="731"/>
      <c r="DE32" s="19">
        <v>0</v>
      </c>
      <c r="DF32" s="731"/>
      <c r="DG32" s="19">
        <v>0</v>
      </c>
      <c r="DH32" s="731"/>
      <c r="DI32" s="19">
        <v>0</v>
      </c>
      <c r="DJ32" s="731"/>
      <c r="DK32" s="19">
        <v>0</v>
      </c>
      <c r="DL32" s="731"/>
      <c r="DM32" s="19">
        <v>0</v>
      </c>
      <c r="DN32" s="731"/>
      <c r="DO32" s="135">
        <v>0</v>
      </c>
      <c r="DP32" s="731"/>
      <c r="DQ32" s="730">
        <f t="shared" si="1"/>
        <v>604470</v>
      </c>
      <c r="DR32" s="731"/>
      <c r="DS32" s="19">
        <v>435182</v>
      </c>
    </row>
    <row r="33" spans="1:123" ht="15" customHeight="1">
      <c r="A33" s="11" t="s">
        <v>1233</v>
      </c>
      <c r="B33" s="2" t="s">
        <v>74</v>
      </c>
      <c r="C33" s="19">
        <v>0</v>
      </c>
      <c r="D33" s="135"/>
      <c r="E33" s="19">
        <v>0</v>
      </c>
      <c r="F33" s="135"/>
      <c r="G33" s="19">
        <v>0</v>
      </c>
      <c r="H33" s="135"/>
      <c r="I33" s="19">
        <v>0</v>
      </c>
      <c r="J33" s="135"/>
      <c r="K33" s="19">
        <v>0</v>
      </c>
      <c r="L33" s="135"/>
      <c r="M33" s="19">
        <v>0</v>
      </c>
      <c r="N33" s="135"/>
      <c r="O33" s="19">
        <v>0</v>
      </c>
      <c r="P33" s="731"/>
      <c r="Q33" s="19">
        <v>1953</v>
      </c>
      <c r="R33" s="731"/>
      <c r="S33" s="19">
        <v>0</v>
      </c>
      <c r="T33" s="731"/>
      <c r="U33" s="19">
        <v>0</v>
      </c>
      <c r="V33" s="135"/>
      <c r="W33" s="19">
        <v>0</v>
      </c>
      <c r="X33" s="135"/>
      <c r="Y33" s="19">
        <v>0</v>
      </c>
      <c r="Z33" s="135"/>
      <c r="AA33" s="19">
        <v>0</v>
      </c>
      <c r="AB33" s="135"/>
      <c r="AC33" s="19">
        <v>0</v>
      </c>
      <c r="AD33" s="135"/>
      <c r="AE33" s="19">
        <v>68</v>
      </c>
      <c r="AF33" s="22"/>
      <c r="AG33" s="19">
        <v>0</v>
      </c>
      <c r="AH33" s="135"/>
      <c r="AI33" s="19">
        <v>0</v>
      </c>
      <c r="AJ33" s="135"/>
      <c r="AK33" s="19">
        <v>0</v>
      </c>
      <c r="AL33" s="135"/>
      <c r="AM33" s="19">
        <v>0</v>
      </c>
      <c r="AN33" s="731"/>
      <c r="AO33" s="19">
        <v>0</v>
      </c>
      <c r="AP33" s="135"/>
      <c r="AQ33" s="19">
        <v>0</v>
      </c>
      <c r="AR33" s="135"/>
      <c r="AS33" s="19">
        <v>0</v>
      </c>
      <c r="AT33" s="745"/>
      <c r="AU33" s="19">
        <v>0</v>
      </c>
      <c r="AV33" s="745"/>
      <c r="AW33" s="19">
        <v>184</v>
      </c>
      <c r="AX33" s="135"/>
      <c r="AY33" s="19">
        <v>0</v>
      </c>
      <c r="AZ33" s="135"/>
      <c r="BA33" s="19">
        <v>0</v>
      </c>
      <c r="BB33" s="135"/>
      <c r="BC33" s="19">
        <v>0</v>
      </c>
      <c r="BD33" s="135"/>
      <c r="BE33" s="19">
        <v>0</v>
      </c>
      <c r="BF33" s="135"/>
      <c r="BG33" s="19">
        <v>0</v>
      </c>
      <c r="BH33" s="135"/>
      <c r="BI33" s="19">
        <v>0</v>
      </c>
      <c r="BJ33" s="135"/>
      <c r="BK33" s="19">
        <v>0</v>
      </c>
      <c r="BL33" s="135"/>
      <c r="BM33" s="19">
        <v>0</v>
      </c>
      <c r="BN33" s="135"/>
      <c r="BO33" s="19">
        <v>0</v>
      </c>
      <c r="BP33" s="731"/>
      <c r="BQ33" s="19">
        <v>0</v>
      </c>
      <c r="BR33" s="135"/>
      <c r="BS33" s="19">
        <v>2216</v>
      </c>
      <c r="BT33" s="135"/>
      <c r="BU33" s="19">
        <v>0</v>
      </c>
      <c r="BV33" s="730"/>
      <c r="BW33" s="19">
        <v>0</v>
      </c>
      <c r="BX33" s="731"/>
      <c r="BY33" s="19">
        <v>0</v>
      </c>
      <c r="BZ33" s="135"/>
      <c r="CA33" s="19">
        <v>0</v>
      </c>
      <c r="CB33" s="135"/>
      <c r="CC33" s="19">
        <v>0</v>
      </c>
      <c r="CD33" s="135"/>
      <c r="CE33" s="19">
        <v>22472</v>
      </c>
      <c r="CF33" s="731"/>
      <c r="CG33" s="19">
        <v>0</v>
      </c>
      <c r="CH33" s="135"/>
      <c r="CI33" s="19">
        <v>0</v>
      </c>
      <c r="CJ33" s="135"/>
      <c r="CK33" s="19">
        <v>0</v>
      </c>
      <c r="CL33" s="135"/>
      <c r="CM33" s="19">
        <v>0</v>
      </c>
      <c r="CN33" s="731"/>
      <c r="CO33" s="19">
        <v>0</v>
      </c>
      <c r="CP33" s="135"/>
      <c r="CQ33" s="19">
        <v>0</v>
      </c>
      <c r="CR33" s="135"/>
      <c r="CS33" s="19">
        <v>0</v>
      </c>
      <c r="CT33" s="728" t="s">
        <v>74</v>
      </c>
      <c r="CU33" s="19">
        <v>0</v>
      </c>
      <c r="CV33" s="731"/>
      <c r="CW33" s="19">
        <v>0</v>
      </c>
      <c r="CX33" s="135"/>
      <c r="CY33" s="19">
        <v>0</v>
      </c>
      <c r="CZ33" s="731"/>
      <c r="DA33" s="19">
        <v>0</v>
      </c>
      <c r="DB33" s="731"/>
      <c r="DC33" s="19">
        <v>0</v>
      </c>
      <c r="DD33" s="731"/>
      <c r="DE33" s="19">
        <v>0</v>
      </c>
      <c r="DF33" s="731"/>
      <c r="DG33" s="19">
        <v>0</v>
      </c>
      <c r="DH33" s="731"/>
      <c r="DI33" s="19">
        <v>0</v>
      </c>
      <c r="DJ33" s="731"/>
      <c r="DK33" s="19">
        <v>0</v>
      </c>
      <c r="DL33" s="731"/>
      <c r="DM33" s="19">
        <v>0</v>
      </c>
      <c r="DN33" s="731"/>
      <c r="DO33" s="135">
        <v>0</v>
      </c>
      <c r="DP33" s="731"/>
      <c r="DQ33" s="730">
        <f t="shared" si="1"/>
        <v>26893</v>
      </c>
      <c r="DR33" s="731"/>
      <c r="DS33" s="19">
        <v>24234</v>
      </c>
    </row>
    <row r="34" spans="1:123" ht="15" customHeight="1">
      <c r="A34" s="11" t="s">
        <v>1227</v>
      </c>
      <c r="B34" s="2" t="s">
        <v>74</v>
      </c>
      <c r="C34" s="19">
        <v>0</v>
      </c>
      <c r="D34" s="135"/>
      <c r="E34" s="19">
        <v>0</v>
      </c>
      <c r="F34" s="135"/>
      <c r="G34" s="19">
        <v>0</v>
      </c>
      <c r="H34" s="135"/>
      <c r="I34" s="19">
        <v>0</v>
      </c>
      <c r="J34" s="135"/>
      <c r="K34" s="19">
        <v>0</v>
      </c>
      <c r="L34" s="135"/>
      <c r="M34" s="19">
        <v>0</v>
      </c>
      <c r="N34" s="135"/>
      <c r="O34" s="19">
        <v>0</v>
      </c>
      <c r="P34" s="731"/>
      <c r="Q34" s="19">
        <v>0</v>
      </c>
      <c r="R34" s="731"/>
      <c r="S34" s="19">
        <v>0</v>
      </c>
      <c r="T34" s="731"/>
      <c r="U34" s="19">
        <v>0</v>
      </c>
      <c r="V34" s="135"/>
      <c r="W34" s="19">
        <v>0</v>
      </c>
      <c r="X34" s="135"/>
      <c r="Y34" s="19">
        <v>0</v>
      </c>
      <c r="Z34" s="135" t="s">
        <v>74</v>
      </c>
      <c r="AA34" s="19">
        <v>0</v>
      </c>
      <c r="AB34" s="135" t="s">
        <v>74</v>
      </c>
      <c r="AC34" s="19">
        <v>0</v>
      </c>
      <c r="AD34" s="135" t="s">
        <v>74</v>
      </c>
      <c r="AE34" s="19">
        <v>0</v>
      </c>
      <c r="AF34" s="22"/>
      <c r="AG34" s="19">
        <v>0</v>
      </c>
      <c r="AH34" s="135" t="s">
        <v>74</v>
      </c>
      <c r="AI34" s="19">
        <v>0</v>
      </c>
      <c r="AJ34" s="135"/>
      <c r="AK34" s="19">
        <v>0</v>
      </c>
      <c r="AL34" s="135"/>
      <c r="AM34" s="19">
        <v>0</v>
      </c>
      <c r="AN34" s="731" t="s">
        <v>74</v>
      </c>
      <c r="AO34" s="19">
        <v>0</v>
      </c>
      <c r="AP34" s="135"/>
      <c r="AQ34" s="19">
        <v>0</v>
      </c>
      <c r="AR34" s="135"/>
      <c r="AS34" s="19">
        <v>0</v>
      </c>
      <c r="AT34" s="745"/>
      <c r="AU34" s="19">
        <v>0</v>
      </c>
      <c r="AV34" s="745"/>
      <c r="AW34" s="19">
        <v>0</v>
      </c>
      <c r="AX34" s="135"/>
      <c r="AY34" s="19">
        <v>0</v>
      </c>
      <c r="AZ34" s="135"/>
      <c r="BA34" s="19">
        <v>0</v>
      </c>
      <c r="BB34" s="135"/>
      <c r="BC34" s="19">
        <v>0</v>
      </c>
      <c r="BD34" s="135"/>
      <c r="BE34" s="19">
        <v>0</v>
      </c>
      <c r="BF34" s="135"/>
      <c r="BG34" s="19">
        <v>0</v>
      </c>
      <c r="BH34" s="135"/>
      <c r="BI34" s="19">
        <v>0</v>
      </c>
      <c r="BJ34" s="135"/>
      <c r="BK34" s="19">
        <v>0</v>
      </c>
      <c r="BL34" s="135"/>
      <c r="BM34" s="19">
        <v>0</v>
      </c>
      <c r="BN34" s="135"/>
      <c r="BO34" s="19">
        <v>0</v>
      </c>
      <c r="BP34" s="731"/>
      <c r="BQ34" s="19">
        <v>0</v>
      </c>
      <c r="BR34" s="135"/>
      <c r="BS34" s="19">
        <v>73883</v>
      </c>
      <c r="BT34" s="135"/>
      <c r="BU34" s="19">
        <v>0</v>
      </c>
      <c r="BV34" s="730"/>
      <c r="BW34" s="19">
        <v>0</v>
      </c>
      <c r="BX34" s="731"/>
      <c r="BY34" s="19">
        <v>0</v>
      </c>
      <c r="BZ34" s="135"/>
      <c r="CA34" s="19">
        <v>0</v>
      </c>
      <c r="CB34" s="135"/>
      <c r="CC34" s="19">
        <v>0</v>
      </c>
      <c r="CD34" s="135"/>
      <c r="CE34" s="19">
        <v>0</v>
      </c>
      <c r="CF34" s="731"/>
      <c r="CG34" s="19">
        <v>0</v>
      </c>
      <c r="CH34" s="135"/>
      <c r="CI34" s="19">
        <v>1336</v>
      </c>
      <c r="CJ34" s="135"/>
      <c r="CK34" s="19">
        <v>0</v>
      </c>
      <c r="CL34" s="135"/>
      <c r="CM34" s="19">
        <v>0</v>
      </c>
      <c r="CN34" s="731"/>
      <c r="CO34" s="19">
        <v>0</v>
      </c>
      <c r="CP34" s="135" t="s">
        <v>74</v>
      </c>
      <c r="CQ34" s="19">
        <v>0</v>
      </c>
      <c r="CR34" s="135"/>
      <c r="CS34" s="19">
        <v>0</v>
      </c>
      <c r="CT34" s="728" t="s">
        <v>74</v>
      </c>
      <c r="CU34" s="19">
        <v>0</v>
      </c>
      <c r="CV34" s="731"/>
      <c r="CW34" s="19">
        <v>0</v>
      </c>
      <c r="CX34" s="135"/>
      <c r="CY34" s="19">
        <v>0</v>
      </c>
      <c r="CZ34" s="731"/>
      <c r="DA34" s="19">
        <v>0</v>
      </c>
      <c r="DB34" s="731"/>
      <c r="DC34" s="19">
        <v>0</v>
      </c>
      <c r="DD34" s="731"/>
      <c r="DE34" s="19">
        <v>0</v>
      </c>
      <c r="DF34" s="731"/>
      <c r="DG34" s="19">
        <v>0</v>
      </c>
      <c r="DH34" s="731"/>
      <c r="DI34" s="19">
        <v>0</v>
      </c>
      <c r="DJ34" s="731" t="s">
        <v>74</v>
      </c>
      <c r="DK34" s="19">
        <v>0</v>
      </c>
      <c r="DL34" s="731"/>
      <c r="DM34" s="19">
        <v>0</v>
      </c>
      <c r="DN34" s="731"/>
      <c r="DO34" s="135">
        <v>0</v>
      </c>
      <c r="DP34" s="731"/>
      <c r="DQ34" s="730">
        <f t="shared" si="1"/>
        <v>75219</v>
      </c>
      <c r="DR34" s="731"/>
      <c r="DS34" s="19">
        <v>71559</v>
      </c>
    </row>
    <row r="35" spans="1:123" ht="15" customHeight="1">
      <c r="A35" s="11" t="s">
        <v>1237</v>
      </c>
      <c r="B35" s="2" t="s">
        <v>74</v>
      </c>
      <c r="C35" s="19">
        <v>0</v>
      </c>
      <c r="D35" s="135"/>
      <c r="E35" s="19">
        <v>0</v>
      </c>
      <c r="F35" s="135"/>
      <c r="G35" s="19">
        <v>0</v>
      </c>
      <c r="H35" s="135"/>
      <c r="I35" s="19">
        <v>0</v>
      </c>
      <c r="J35" s="135"/>
      <c r="K35" s="19">
        <v>0</v>
      </c>
      <c r="L35" s="135"/>
      <c r="M35" s="19">
        <v>0</v>
      </c>
      <c r="N35" s="135"/>
      <c r="O35" s="19">
        <v>0</v>
      </c>
      <c r="P35" s="731"/>
      <c r="Q35" s="19">
        <v>0</v>
      </c>
      <c r="R35" s="731"/>
      <c r="S35" s="19">
        <v>0</v>
      </c>
      <c r="T35" s="731"/>
      <c r="U35" s="19">
        <v>0</v>
      </c>
      <c r="V35" s="135"/>
      <c r="W35" s="19">
        <v>0</v>
      </c>
      <c r="X35" s="135"/>
      <c r="Y35" s="19">
        <v>0</v>
      </c>
      <c r="Z35" s="135" t="s">
        <v>74</v>
      </c>
      <c r="AA35" s="19">
        <v>0</v>
      </c>
      <c r="AB35" s="135" t="s">
        <v>74</v>
      </c>
      <c r="AC35" s="19">
        <v>632085</v>
      </c>
      <c r="AD35" s="135" t="s">
        <v>74</v>
      </c>
      <c r="AE35" s="19">
        <v>0</v>
      </c>
      <c r="AF35" s="22"/>
      <c r="AG35" s="19">
        <v>0</v>
      </c>
      <c r="AH35" s="135" t="s">
        <v>74</v>
      </c>
      <c r="AI35" s="19">
        <v>0</v>
      </c>
      <c r="AJ35" s="135"/>
      <c r="AK35" s="19">
        <v>0</v>
      </c>
      <c r="AL35" s="135"/>
      <c r="AM35" s="19">
        <v>0</v>
      </c>
      <c r="AN35" s="731" t="s">
        <v>74</v>
      </c>
      <c r="AO35" s="19">
        <v>0</v>
      </c>
      <c r="AP35" s="135"/>
      <c r="AQ35" s="19">
        <v>0</v>
      </c>
      <c r="AR35" s="135"/>
      <c r="AS35" s="19">
        <v>0</v>
      </c>
      <c r="AT35" s="732"/>
      <c r="AU35" s="19">
        <v>0</v>
      </c>
      <c r="AV35" s="732"/>
      <c r="AW35" s="19">
        <v>0</v>
      </c>
      <c r="AX35" s="135"/>
      <c r="AY35" s="19">
        <v>0</v>
      </c>
      <c r="AZ35" s="135"/>
      <c r="BA35" s="19">
        <v>0</v>
      </c>
      <c r="BB35" s="135"/>
      <c r="BC35" s="19">
        <v>0</v>
      </c>
      <c r="BD35" s="135"/>
      <c r="BE35" s="19">
        <v>0</v>
      </c>
      <c r="BF35" s="135"/>
      <c r="BG35" s="19">
        <v>0</v>
      </c>
      <c r="BH35" s="135"/>
      <c r="BI35" s="19">
        <v>0</v>
      </c>
      <c r="BJ35" s="135"/>
      <c r="BK35" s="19">
        <v>0</v>
      </c>
      <c r="BL35" s="135"/>
      <c r="BM35" s="19">
        <v>4050850</v>
      </c>
      <c r="BN35" s="135"/>
      <c r="BO35" s="19">
        <v>0</v>
      </c>
      <c r="BP35" s="135"/>
      <c r="BQ35" s="19">
        <v>0</v>
      </c>
      <c r="BR35" s="135"/>
      <c r="BS35" s="19">
        <v>0</v>
      </c>
      <c r="BT35" s="135"/>
      <c r="BU35" s="19">
        <v>0</v>
      </c>
      <c r="BV35" s="732"/>
      <c r="BW35" s="19">
        <v>401902</v>
      </c>
      <c r="BX35" s="731"/>
      <c r="BY35" s="19">
        <v>0</v>
      </c>
      <c r="BZ35" s="135"/>
      <c r="CA35" s="19">
        <v>0</v>
      </c>
      <c r="CB35" s="135"/>
      <c r="CC35" s="19">
        <v>0</v>
      </c>
      <c r="CD35" s="135"/>
      <c r="CE35" s="19">
        <v>0</v>
      </c>
      <c r="CF35" s="731"/>
      <c r="CG35" s="19">
        <v>0</v>
      </c>
      <c r="CH35" s="135"/>
      <c r="CI35" s="19">
        <v>0</v>
      </c>
      <c r="CJ35" s="135"/>
      <c r="CK35" s="19">
        <v>0</v>
      </c>
      <c r="CL35" s="135"/>
      <c r="CM35" s="19">
        <v>0</v>
      </c>
      <c r="CN35" s="731"/>
      <c r="CO35" s="19">
        <v>0</v>
      </c>
      <c r="CP35" s="135" t="s">
        <v>74</v>
      </c>
      <c r="CQ35" s="19">
        <v>0</v>
      </c>
      <c r="CR35" s="135"/>
      <c r="CS35" s="19">
        <v>0</v>
      </c>
      <c r="CT35" s="728" t="s">
        <v>74</v>
      </c>
      <c r="CU35" s="19">
        <v>0</v>
      </c>
      <c r="CV35" s="731"/>
      <c r="CW35" s="19">
        <v>0</v>
      </c>
      <c r="CX35" s="135"/>
      <c r="CY35" s="19">
        <v>0</v>
      </c>
      <c r="CZ35" s="731"/>
      <c r="DA35" s="19">
        <v>0</v>
      </c>
      <c r="DB35" s="731"/>
      <c r="DC35" s="19">
        <v>0</v>
      </c>
      <c r="DD35" s="731"/>
      <c r="DE35" s="19">
        <v>0</v>
      </c>
      <c r="DF35" s="731"/>
      <c r="DG35" s="19">
        <v>0</v>
      </c>
      <c r="DH35" s="731"/>
      <c r="DI35" s="19">
        <v>0</v>
      </c>
      <c r="DJ35" s="731" t="s">
        <v>74</v>
      </c>
      <c r="DK35" s="19">
        <v>0</v>
      </c>
      <c r="DL35" s="731"/>
      <c r="DM35" s="19">
        <v>0</v>
      </c>
      <c r="DN35" s="731"/>
      <c r="DO35" s="135">
        <v>0</v>
      </c>
      <c r="DP35" s="731"/>
      <c r="DQ35" s="730">
        <f t="shared" si="1"/>
        <v>5084837</v>
      </c>
      <c r="DR35" s="731"/>
      <c r="DS35" s="19">
        <v>4872187</v>
      </c>
    </row>
    <row r="36" spans="1:123" ht="15.75" customHeight="1">
      <c r="A36" s="10" t="s">
        <v>690</v>
      </c>
      <c r="B36" s="2" t="s">
        <v>74</v>
      </c>
      <c r="C36" s="130">
        <f>ROUND(SUM(C26:C35),1)</f>
        <v>196</v>
      </c>
      <c r="D36" s="22"/>
      <c r="E36" s="130">
        <f>ROUND(SUM(E26:E35),1)</f>
        <v>0</v>
      </c>
      <c r="F36" s="22"/>
      <c r="G36" s="130">
        <f>ROUND(SUM(G26:G35),1)</f>
        <v>0</v>
      </c>
      <c r="H36" s="22"/>
      <c r="I36" s="130">
        <f>ROUND(SUM(I26:I35),1)</f>
        <v>0</v>
      </c>
      <c r="J36" s="22"/>
      <c r="K36" s="130">
        <f>ROUND(SUM(K26:K35),1)</f>
        <v>0</v>
      </c>
      <c r="L36" s="22"/>
      <c r="M36" s="130">
        <f>ROUND(SUM(M26:M35),1)</f>
        <v>0</v>
      </c>
      <c r="N36" s="22"/>
      <c r="O36" s="130">
        <f>ROUND(SUM(O26:O35),1)</f>
        <v>0</v>
      </c>
      <c r="P36" s="553"/>
      <c r="Q36" s="130">
        <f>ROUND(SUM(Q26:Q35),1)</f>
        <v>5981</v>
      </c>
      <c r="R36" s="553"/>
      <c r="S36" s="130">
        <f>ROUND(SUM(S26:S35),1)</f>
        <v>6</v>
      </c>
      <c r="T36" s="553"/>
      <c r="U36" s="130">
        <f>ROUND(SUM(U26:U35),1)</f>
        <v>0</v>
      </c>
      <c r="V36" s="37"/>
      <c r="W36" s="130">
        <f>ROUND(SUM(W26:W35),1)</f>
        <v>174439</v>
      </c>
      <c r="X36" s="22"/>
      <c r="Y36" s="130">
        <f>ROUND(SUM(Y26:Y35),1)</f>
        <v>0</v>
      </c>
      <c r="Z36" s="22"/>
      <c r="AA36" s="130">
        <f>ROUND(SUM(AA26:AA35),1)</f>
        <v>128810</v>
      </c>
      <c r="AB36" s="22" t="s">
        <v>74</v>
      </c>
      <c r="AC36" s="130">
        <f>ROUND(SUM(AC26:AC35),1)</f>
        <v>632085</v>
      </c>
      <c r="AD36" s="22" t="s">
        <v>74</v>
      </c>
      <c r="AE36" s="130">
        <f>ROUND(SUM(AE26:AE35),1)</f>
        <v>80581</v>
      </c>
      <c r="AF36" s="22"/>
      <c r="AG36" s="130">
        <f>ROUND(SUM(AG26:AG35),1)</f>
        <v>0</v>
      </c>
      <c r="AH36" s="22"/>
      <c r="AI36" s="130">
        <f>ROUND(SUM(AI26:AI35),1)</f>
        <v>0</v>
      </c>
      <c r="AJ36" s="22"/>
      <c r="AK36" s="130">
        <f>ROUND(SUM(AK26:AK35),1)</f>
        <v>0</v>
      </c>
      <c r="AL36" s="22"/>
      <c r="AM36" s="130">
        <f>ROUND(SUM(AM26:AM35),1)</f>
        <v>0</v>
      </c>
      <c r="AN36" s="553" t="s">
        <v>74</v>
      </c>
      <c r="AO36" s="130">
        <f>ROUND(SUM(AO26:AO35),1)</f>
        <v>0</v>
      </c>
      <c r="AP36" s="22"/>
      <c r="AQ36" s="130">
        <f>ROUND(SUM(AQ26:AQ35),1)</f>
        <v>0</v>
      </c>
      <c r="AR36" s="22"/>
      <c r="AS36" s="130">
        <f>ROUND(SUM(AS26:AS35),1)</f>
        <v>7342844</v>
      </c>
      <c r="AT36" s="37"/>
      <c r="AU36" s="130">
        <f>ROUND(SUM(AU26:AU35),1)</f>
        <v>0</v>
      </c>
      <c r="AV36" s="37"/>
      <c r="AW36" s="130">
        <f>ROUND(SUM(AW26:AW35),1)</f>
        <v>184</v>
      </c>
      <c r="AX36" s="22"/>
      <c r="AY36" s="130">
        <f>ROUND(SUM(AY26:AY35),1)</f>
        <v>399787</v>
      </c>
      <c r="AZ36" s="22"/>
      <c r="BA36" s="130">
        <f>ROUND(SUM(BA26:BA35),1)</f>
        <v>0</v>
      </c>
      <c r="BB36" s="22"/>
      <c r="BC36" s="130">
        <f>ROUND(SUM(BC26:BC35),1)</f>
        <v>0</v>
      </c>
      <c r="BD36" s="22"/>
      <c r="BE36" s="130">
        <f>ROUND(SUM(BE26:BE35),1)</f>
        <v>0</v>
      </c>
      <c r="BF36" s="22"/>
      <c r="BG36" s="130">
        <f>ROUND(SUM(BG26:BG35),1)</f>
        <v>0</v>
      </c>
      <c r="BH36" s="22"/>
      <c r="BI36" s="130">
        <f>ROUND(SUM(BI26:BI35),1)</f>
        <v>0</v>
      </c>
      <c r="BJ36" s="22"/>
      <c r="BK36" s="130">
        <f>ROUND(SUM(BK26:BK35),1)</f>
        <v>5043</v>
      </c>
      <c r="BL36" s="22"/>
      <c r="BM36" s="130">
        <f>ROUND(SUM(BM26:BM35),1)</f>
        <v>4050850</v>
      </c>
      <c r="BN36" s="37"/>
      <c r="BO36" s="130">
        <f>ROUND(SUM(BO26:BO35),1)</f>
        <v>4094</v>
      </c>
      <c r="BP36" s="37"/>
      <c r="BQ36" s="130">
        <f>ROUND(SUM(BQ26:BQ35),1)</f>
        <v>0</v>
      </c>
      <c r="BR36" s="22"/>
      <c r="BS36" s="130">
        <f>ROUND(SUM(BS26:BS35),1)</f>
        <v>2303349</v>
      </c>
      <c r="BT36" s="37"/>
      <c r="BU36" s="130">
        <f>ROUND(SUM(BU26:BU35),1)</f>
        <v>1457339</v>
      </c>
      <c r="BV36" s="37"/>
      <c r="BW36" s="130">
        <f>ROUND(SUM(BW26:BW35),1)</f>
        <v>401902</v>
      </c>
      <c r="BX36" s="37"/>
      <c r="BY36" s="130">
        <f>ROUND(SUM(BY26:BY35),1)</f>
        <v>0</v>
      </c>
      <c r="BZ36" s="22"/>
      <c r="CA36" s="130">
        <f>ROUND(SUM(CA26:CA35),1)</f>
        <v>0</v>
      </c>
      <c r="CB36" s="22"/>
      <c r="CC36" s="130">
        <f>ROUND(SUM(CC26:CC35),1)</f>
        <v>0</v>
      </c>
      <c r="CD36" s="22"/>
      <c r="CE36" s="130">
        <f>ROUND(SUM(CE26:CE35),1)</f>
        <v>99971</v>
      </c>
      <c r="CF36" s="37"/>
      <c r="CG36" s="130">
        <f>ROUND(SUM(CG26:CG35),1)</f>
        <v>0</v>
      </c>
      <c r="CH36" s="37"/>
      <c r="CI36" s="130">
        <f>ROUND(SUM(CI26:CI35),1)</f>
        <v>1336</v>
      </c>
      <c r="CJ36" s="22"/>
      <c r="CK36" s="130">
        <f>ROUND(SUM(CK26:CK35),1)</f>
        <v>0</v>
      </c>
      <c r="CL36" s="22"/>
      <c r="CM36" s="130">
        <f>ROUND(SUM(CM26:CM35),1)</f>
        <v>0</v>
      </c>
      <c r="CN36" s="37"/>
      <c r="CO36" s="130">
        <f>ROUND(SUM(CO26:CO35),1)</f>
        <v>0</v>
      </c>
      <c r="CP36" s="22" t="s">
        <v>74</v>
      </c>
      <c r="CQ36" s="130">
        <f>ROUND(SUM(CQ26:CQ35),1)</f>
        <v>1349378</v>
      </c>
      <c r="CR36" s="22"/>
      <c r="CS36" s="130">
        <f>ROUND(SUM(CS26:CS35),1)</f>
        <v>0</v>
      </c>
      <c r="CT36" s="728" t="s">
        <v>74</v>
      </c>
      <c r="CU36" s="130">
        <f>ROUND(SUM(CU26:CU35),1)</f>
        <v>3722110</v>
      </c>
      <c r="CV36" s="553"/>
      <c r="CW36" s="130">
        <f>ROUND(SUM(CW26:CW35),1)</f>
        <v>3382</v>
      </c>
      <c r="CX36" s="37"/>
      <c r="CY36" s="130">
        <f>ROUND(SUM(CY26:CY35),1)</f>
        <v>0</v>
      </c>
      <c r="CZ36" s="553"/>
      <c r="DA36" s="130">
        <f>ROUND(SUM(DA26:DA35),1)</f>
        <v>0</v>
      </c>
      <c r="DB36" s="553"/>
      <c r="DC36" s="130">
        <f>ROUND(SUM(DC26:DC35),1)</f>
        <v>0</v>
      </c>
      <c r="DD36" s="553"/>
      <c r="DE36" s="130">
        <f>ROUND(SUM(DE26:DE35),1)</f>
        <v>0</v>
      </c>
      <c r="DF36" s="553"/>
      <c r="DG36" s="130">
        <f>ROUND(SUM(DG26:DG35),1)</f>
        <v>0</v>
      </c>
      <c r="DH36" s="553"/>
      <c r="DI36" s="130">
        <f>ROUND(SUM(DI26:DI35),1)</f>
        <v>0</v>
      </c>
      <c r="DJ36" s="553" t="s">
        <v>74</v>
      </c>
      <c r="DK36" s="130">
        <f>ROUND(SUM(DK26:DK35),1)</f>
        <v>0</v>
      </c>
      <c r="DL36" s="553"/>
      <c r="DM36" s="130">
        <f>ROUND(SUM(DM26:DM35),1)</f>
        <v>0</v>
      </c>
      <c r="DN36" s="553"/>
      <c r="DO36" s="130">
        <f>ROUND(SUM(DO26:DO35),1)</f>
        <v>0</v>
      </c>
      <c r="DP36" s="553"/>
      <c r="DQ36" s="130">
        <f>ROUND(SUM(DQ26:DQ35),1)</f>
        <v>22163667</v>
      </c>
      <c r="DR36" s="553"/>
      <c r="DS36" s="130">
        <f>ROUND(SUM(DS26:DS35),1)</f>
        <v>21025588</v>
      </c>
    </row>
    <row r="37" spans="1:123" ht="15" customHeight="1">
      <c r="A37" s="2" t="s">
        <v>126</v>
      </c>
      <c r="B37" s="2" t="s">
        <v>74</v>
      </c>
      <c r="C37" s="135"/>
      <c r="D37" s="135"/>
      <c r="E37" s="135"/>
      <c r="F37" s="135"/>
      <c r="G37" s="135"/>
      <c r="H37" s="135"/>
      <c r="I37" s="135"/>
      <c r="J37" s="135"/>
      <c r="K37" s="135"/>
      <c r="L37" s="135"/>
      <c r="M37" s="135"/>
      <c r="N37" s="135"/>
      <c r="O37" s="135"/>
      <c r="P37" s="135"/>
      <c r="Q37" s="135"/>
      <c r="R37" s="135"/>
      <c r="S37" s="135"/>
      <c r="T37" s="135"/>
      <c r="U37" s="135"/>
      <c r="V37" s="135"/>
      <c r="W37" s="135"/>
      <c r="X37" s="135"/>
      <c r="Y37" s="135"/>
      <c r="Z37" s="135"/>
      <c r="AA37" s="135"/>
      <c r="AB37" s="135"/>
      <c r="AC37" s="135"/>
      <c r="AD37" s="135"/>
      <c r="AE37" s="135"/>
      <c r="AF37" s="22"/>
      <c r="AG37" s="135"/>
      <c r="AH37" s="135"/>
      <c r="AI37" s="135"/>
      <c r="AJ37" s="135"/>
      <c r="AK37" s="135"/>
      <c r="AL37" s="135"/>
      <c r="AM37" s="135"/>
      <c r="AN37" s="135"/>
      <c r="AO37" s="135"/>
      <c r="AP37" s="135"/>
      <c r="AQ37" s="135"/>
      <c r="AR37" s="135"/>
      <c r="AS37" s="135"/>
      <c r="AT37" s="135"/>
      <c r="AU37" s="135"/>
      <c r="AV37" s="135"/>
      <c r="AW37" s="135"/>
      <c r="AX37" s="135"/>
      <c r="AY37" s="135"/>
      <c r="AZ37" s="135"/>
      <c r="BA37" s="135"/>
      <c r="BB37" s="135"/>
      <c r="BC37" s="135"/>
      <c r="BD37" s="135"/>
      <c r="BE37" s="135"/>
      <c r="BF37" s="135"/>
      <c r="BG37" s="135"/>
      <c r="BH37" s="135"/>
      <c r="BI37" s="135"/>
      <c r="BJ37" s="135"/>
      <c r="BK37" s="135"/>
      <c r="BL37" s="135"/>
      <c r="BM37" s="135"/>
      <c r="BN37" s="135"/>
      <c r="BO37" s="135"/>
      <c r="BP37" s="135"/>
      <c r="BQ37" s="135"/>
      <c r="BR37" s="135"/>
      <c r="BS37" s="135"/>
      <c r="BT37" s="135"/>
      <c r="BU37" s="135"/>
      <c r="BV37" s="135"/>
      <c r="BW37" s="135"/>
      <c r="BX37" s="135"/>
      <c r="BY37" s="135"/>
      <c r="BZ37" s="135"/>
      <c r="CA37" s="135"/>
      <c r="CB37" s="135"/>
      <c r="CC37" s="135"/>
      <c r="CD37" s="135"/>
      <c r="CE37" s="135"/>
      <c r="CF37" s="135"/>
      <c r="CG37" s="135"/>
      <c r="CH37" s="135"/>
      <c r="CI37" s="135"/>
      <c r="CJ37" s="135"/>
      <c r="CK37" s="135"/>
      <c r="CL37" s="135"/>
      <c r="CM37" s="135"/>
      <c r="CN37" s="135"/>
      <c r="CO37" s="135"/>
      <c r="CP37" s="135"/>
      <c r="CQ37" s="135"/>
      <c r="CR37" s="135"/>
      <c r="CS37" s="135"/>
      <c r="CT37" s="728" t="s">
        <v>74</v>
      </c>
      <c r="CU37" s="135"/>
      <c r="CV37" s="731"/>
      <c r="CW37" s="135"/>
      <c r="CX37" s="135"/>
      <c r="CY37" s="135"/>
      <c r="CZ37" s="731"/>
      <c r="DA37" s="135"/>
      <c r="DB37" s="731"/>
      <c r="DC37" s="135"/>
      <c r="DD37" s="731"/>
      <c r="DE37" s="135"/>
      <c r="DF37" s="731"/>
      <c r="DG37" s="135"/>
      <c r="DH37" s="731"/>
      <c r="DI37" s="135"/>
      <c r="DJ37" s="731"/>
      <c r="DK37" s="135"/>
      <c r="DL37" s="731"/>
      <c r="DM37" s="135"/>
      <c r="DN37" s="731"/>
      <c r="DO37" s="135"/>
      <c r="DP37" s="731"/>
      <c r="DQ37" s="731"/>
      <c r="DR37" s="731"/>
      <c r="DS37" s="135"/>
    </row>
    <row r="38" spans="1:123" ht="15" customHeight="1">
      <c r="A38" s="551" t="s">
        <v>745</v>
      </c>
      <c r="B38" s="2" t="s">
        <v>74</v>
      </c>
      <c r="C38" s="19">
        <v>0</v>
      </c>
      <c r="D38" s="135"/>
      <c r="E38" s="19">
        <v>0</v>
      </c>
      <c r="F38" s="135"/>
      <c r="G38" s="19">
        <v>0</v>
      </c>
      <c r="H38" s="135"/>
      <c r="I38" s="19">
        <v>0</v>
      </c>
      <c r="J38" s="135"/>
      <c r="K38" s="19">
        <v>0</v>
      </c>
      <c r="L38" s="135"/>
      <c r="M38" s="19">
        <v>290</v>
      </c>
      <c r="N38" s="135"/>
      <c r="O38" s="19">
        <v>19988</v>
      </c>
      <c r="P38" s="135"/>
      <c r="Q38" s="19">
        <v>285</v>
      </c>
      <c r="R38" s="135"/>
      <c r="S38" s="19">
        <v>0</v>
      </c>
      <c r="T38" s="135"/>
      <c r="U38" s="19">
        <v>0</v>
      </c>
      <c r="V38" s="135"/>
      <c r="W38" s="19">
        <v>3200</v>
      </c>
      <c r="X38" s="135"/>
      <c r="Y38" s="19">
        <v>16869</v>
      </c>
      <c r="Z38" s="135"/>
      <c r="AA38" s="19">
        <v>2227</v>
      </c>
      <c r="AB38" s="135" t="s">
        <v>74</v>
      </c>
      <c r="AC38" s="19">
        <v>0</v>
      </c>
      <c r="AD38" s="135" t="s">
        <v>74</v>
      </c>
      <c r="AE38" s="19">
        <v>1406</v>
      </c>
      <c r="AF38" s="22"/>
      <c r="AG38" s="19">
        <v>0</v>
      </c>
      <c r="AH38" s="135"/>
      <c r="AI38" s="19">
        <v>0</v>
      </c>
      <c r="AJ38" s="135"/>
      <c r="AK38" s="19">
        <v>54361</v>
      </c>
      <c r="AL38" s="135"/>
      <c r="AM38" s="19">
        <v>9468</v>
      </c>
      <c r="AN38" s="135" t="s">
        <v>74</v>
      </c>
      <c r="AO38" s="19">
        <v>0</v>
      </c>
      <c r="AP38" s="135"/>
      <c r="AQ38" s="19">
        <v>0</v>
      </c>
      <c r="AR38" s="135"/>
      <c r="AS38" s="19">
        <v>15503</v>
      </c>
      <c r="AT38" s="745"/>
      <c r="AU38" s="19">
        <v>0</v>
      </c>
      <c r="AV38" s="745"/>
      <c r="AW38" s="19">
        <v>0</v>
      </c>
      <c r="AX38" s="135"/>
      <c r="AY38" s="19">
        <v>5880</v>
      </c>
      <c r="AZ38" s="135"/>
      <c r="BA38" s="19">
        <v>25</v>
      </c>
      <c r="BB38" s="135"/>
      <c r="BC38" s="19">
        <v>41856</v>
      </c>
      <c r="BD38" s="135"/>
      <c r="BE38" s="19">
        <v>1149</v>
      </c>
      <c r="BF38" s="135"/>
      <c r="BG38" s="19">
        <v>730</v>
      </c>
      <c r="BH38" s="135"/>
      <c r="BI38" s="19">
        <v>0</v>
      </c>
      <c r="BJ38" s="135"/>
      <c r="BK38" s="19">
        <v>1915</v>
      </c>
      <c r="BL38" s="135"/>
      <c r="BM38" s="19">
        <v>2990</v>
      </c>
      <c r="BN38" s="135"/>
      <c r="BO38" s="19">
        <v>2375</v>
      </c>
      <c r="BP38" s="135"/>
      <c r="BQ38" s="19">
        <v>0</v>
      </c>
      <c r="BR38" s="135"/>
      <c r="BS38" s="19">
        <v>1110143</v>
      </c>
      <c r="BT38" s="135"/>
      <c r="BU38" s="19">
        <v>0</v>
      </c>
      <c r="BV38" s="730"/>
      <c r="BW38" s="19">
        <v>0</v>
      </c>
      <c r="BX38" s="135"/>
      <c r="BY38" s="19">
        <v>0</v>
      </c>
      <c r="BZ38" s="135"/>
      <c r="CA38" s="19">
        <v>26752</v>
      </c>
      <c r="CB38" s="135"/>
      <c r="CC38" s="19">
        <v>89</v>
      </c>
      <c r="CD38" s="135"/>
      <c r="CE38" s="19">
        <v>944</v>
      </c>
      <c r="CF38" s="135"/>
      <c r="CG38" s="19">
        <v>307</v>
      </c>
      <c r="CH38" s="135"/>
      <c r="CI38" s="19">
        <v>22643</v>
      </c>
      <c r="CJ38" s="135"/>
      <c r="CK38" s="19">
        <v>3345</v>
      </c>
      <c r="CL38" s="135"/>
      <c r="CM38" s="19">
        <v>0</v>
      </c>
      <c r="CN38" s="135"/>
      <c r="CO38" s="19">
        <v>0</v>
      </c>
      <c r="CP38" s="135" t="s">
        <v>74</v>
      </c>
      <c r="CQ38" s="19">
        <v>0</v>
      </c>
      <c r="CR38" s="135"/>
      <c r="CS38" s="19">
        <v>51</v>
      </c>
      <c r="CT38" s="728" t="s">
        <v>74</v>
      </c>
      <c r="CU38" s="19">
        <v>16247</v>
      </c>
      <c r="CV38" s="731"/>
      <c r="CW38" s="19">
        <v>4049</v>
      </c>
      <c r="CX38" s="135"/>
      <c r="CY38" s="19">
        <v>0</v>
      </c>
      <c r="CZ38" s="731"/>
      <c r="DA38" s="19">
        <v>5135931</v>
      </c>
      <c r="DB38" s="731"/>
      <c r="DC38" s="19">
        <v>27637</v>
      </c>
      <c r="DD38" s="731"/>
      <c r="DE38" s="19">
        <v>2295</v>
      </c>
      <c r="DF38" s="731"/>
      <c r="DG38" s="19">
        <v>0</v>
      </c>
      <c r="DH38" s="731"/>
      <c r="DI38" s="19">
        <v>0</v>
      </c>
      <c r="DJ38" s="731" t="s">
        <v>74</v>
      </c>
      <c r="DK38" s="19">
        <v>0</v>
      </c>
      <c r="DL38" s="731"/>
      <c r="DM38" s="19">
        <v>0</v>
      </c>
      <c r="DN38" s="731"/>
      <c r="DO38" s="135">
        <v>0</v>
      </c>
      <c r="DP38" s="731"/>
      <c r="DQ38" s="730">
        <f>ROUND(SUM(C38:DO38),1)</f>
        <v>6530950</v>
      </c>
      <c r="DR38" s="731"/>
      <c r="DS38" s="19">
        <v>6131049</v>
      </c>
    </row>
    <row r="39" spans="1:123" ht="15" customHeight="1">
      <c r="A39" s="551" t="s">
        <v>746</v>
      </c>
      <c r="B39" s="2" t="s">
        <v>74</v>
      </c>
      <c r="C39" s="19">
        <v>0</v>
      </c>
      <c r="D39" s="135"/>
      <c r="E39" s="19">
        <v>0</v>
      </c>
      <c r="F39" s="135"/>
      <c r="G39" s="19">
        <v>0</v>
      </c>
      <c r="H39" s="135"/>
      <c r="I39" s="19">
        <v>2377</v>
      </c>
      <c r="J39" s="135"/>
      <c r="K39" s="19">
        <v>732</v>
      </c>
      <c r="L39" s="135"/>
      <c r="M39" s="19">
        <v>45</v>
      </c>
      <c r="N39" s="135"/>
      <c r="O39" s="19">
        <v>4536</v>
      </c>
      <c r="P39" s="135"/>
      <c r="Q39" s="19">
        <v>3644</v>
      </c>
      <c r="R39" s="135"/>
      <c r="S39" s="19">
        <v>0</v>
      </c>
      <c r="T39" s="135"/>
      <c r="U39" s="19">
        <v>4764</v>
      </c>
      <c r="V39" s="135"/>
      <c r="W39" s="19">
        <v>10737</v>
      </c>
      <c r="X39" s="135"/>
      <c r="Y39" s="19">
        <v>6156</v>
      </c>
      <c r="Z39" s="135"/>
      <c r="AA39" s="19">
        <v>5</v>
      </c>
      <c r="AB39" s="135" t="s">
        <v>74</v>
      </c>
      <c r="AC39" s="19">
        <v>0</v>
      </c>
      <c r="AD39" s="135" t="s">
        <v>74</v>
      </c>
      <c r="AE39" s="19">
        <v>2104</v>
      </c>
      <c r="AF39" s="22"/>
      <c r="AG39" s="19">
        <v>0</v>
      </c>
      <c r="AH39" s="135"/>
      <c r="AI39" s="19">
        <v>0</v>
      </c>
      <c r="AJ39" s="135"/>
      <c r="AK39" s="19">
        <v>18454</v>
      </c>
      <c r="AL39" s="135"/>
      <c r="AM39" s="19">
        <v>1967</v>
      </c>
      <c r="AN39" s="135" t="s">
        <v>74</v>
      </c>
      <c r="AO39" s="19">
        <v>22</v>
      </c>
      <c r="AP39" s="135"/>
      <c r="AQ39" s="19">
        <v>0</v>
      </c>
      <c r="AR39" s="135"/>
      <c r="AS39" s="19">
        <v>50587</v>
      </c>
      <c r="AT39" s="745"/>
      <c r="AU39" s="19">
        <v>0</v>
      </c>
      <c r="AV39" s="745"/>
      <c r="AW39" s="19">
        <v>0</v>
      </c>
      <c r="AX39" s="135"/>
      <c r="AY39" s="19">
        <v>25976</v>
      </c>
      <c r="AZ39" s="135"/>
      <c r="BA39" s="19">
        <v>2</v>
      </c>
      <c r="BB39" s="135"/>
      <c r="BC39" s="19">
        <v>406</v>
      </c>
      <c r="BD39" s="135"/>
      <c r="BE39" s="19">
        <v>292</v>
      </c>
      <c r="BF39" s="135"/>
      <c r="BG39" s="19">
        <v>7246</v>
      </c>
      <c r="BH39" s="135"/>
      <c r="BI39" s="19">
        <v>2310</v>
      </c>
      <c r="BJ39" s="135"/>
      <c r="BK39" s="19">
        <v>236</v>
      </c>
      <c r="BL39" s="135"/>
      <c r="BM39" s="19">
        <v>185</v>
      </c>
      <c r="BN39" s="135"/>
      <c r="BO39" s="19">
        <v>4885</v>
      </c>
      <c r="BP39" s="135"/>
      <c r="BQ39" s="19">
        <v>14</v>
      </c>
      <c r="BR39" s="135"/>
      <c r="BS39" s="19">
        <v>676026</v>
      </c>
      <c r="BT39" s="135"/>
      <c r="BU39" s="19">
        <v>0</v>
      </c>
      <c r="BV39" s="135"/>
      <c r="BW39" s="19">
        <v>0</v>
      </c>
      <c r="BX39" s="135"/>
      <c r="BY39" s="19">
        <v>0</v>
      </c>
      <c r="BZ39" s="135"/>
      <c r="CA39" s="19">
        <v>1433</v>
      </c>
      <c r="CB39" s="135"/>
      <c r="CC39" s="19">
        <v>10</v>
      </c>
      <c r="CD39" s="135"/>
      <c r="CE39" s="19">
        <v>1053</v>
      </c>
      <c r="CF39" s="135"/>
      <c r="CG39" s="19">
        <v>22</v>
      </c>
      <c r="CH39" s="135"/>
      <c r="CI39" s="19">
        <v>20605</v>
      </c>
      <c r="CJ39" s="135"/>
      <c r="CK39" s="19">
        <v>31</v>
      </c>
      <c r="CL39" s="135"/>
      <c r="CM39" s="19">
        <v>0</v>
      </c>
      <c r="CN39" s="135"/>
      <c r="CO39" s="19">
        <v>0</v>
      </c>
      <c r="CP39" s="135" t="s">
        <v>74</v>
      </c>
      <c r="CQ39" s="19">
        <v>0</v>
      </c>
      <c r="CR39" s="135"/>
      <c r="CS39" s="19">
        <v>0</v>
      </c>
      <c r="CT39" s="728" t="s">
        <v>74</v>
      </c>
      <c r="CU39" s="19">
        <v>6898</v>
      </c>
      <c r="CV39" s="731"/>
      <c r="CW39" s="19">
        <v>5780</v>
      </c>
      <c r="CX39" s="135"/>
      <c r="CY39" s="19">
        <v>0</v>
      </c>
      <c r="CZ39" s="731"/>
      <c r="DA39" s="19">
        <v>3098380</v>
      </c>
      <c r="DB39" s="731"/>
      <c r="DC39" s="19">
        <v>20580</v>
      </c>
      <c r="DD39" s="731"/>
      <c r="DE39" s="19">
        <v>407</v>
      </c>
      <c r="DF39" s="731"/>
      <c r="DG39" s="19">
        <v>5934</v>
      </c>
      <c r="DH39" s="731"/>
      <c r="DI39" s="19">
        <v>0</v>
      </c>
      <c r="DJ39" s="731" t="s">
        <v>74</v>
      </c>
      <c r="DK39" s="19">
        <v>18</v>
      </c>
      <c r="DL39" s="731"/>
      <c r="DM39" s="19">
        <v>0</v>
      </c>
      <c r="DN39" s="731"/>
      <c r="DO39" s="135">
        <v>0</v>
      </c>
      <c r="DP39" s="731"/>
      <c r="DQ39" s="730">
        <f>ROUND(SUM(C39:DO39),1)</f>
        <v>3984859</v>
      </c>
      <c r="DR39" s="731"/>
      <c r="DS39" s="19">
        <v>3689161</v>
      </c>
    </row>
    <row r="40" spans="1:123" ht="15" customHeight="1">
      <c r="A40" s="551" t="s">
        <v>692</v>
      </c>
      <c r="B40" s="2" t="s">
        <v>74</v>
      </c>
      <c r="C40" s="19">
        <v>0</v>
      </c>
      <c r="D40" s="135"/>
      <c r="E40" s="19">
        <v>0</v>
      </c>
      <c r="F40" s="135"/>
      <c r="G40" s="19">
        <v>0</v>
      </c>
      <c r="H40" s="135"/>
      <c r="I40" s="19">
        <v>0</v>
      </c>
      <c r="J40" s="135"/>
      <c r="K40" s="19">
        <v>0</v>
      </c>
      <c r="L40" s="135"/>
      <c r="M40" s="19">
        <v>173</v>
      </c>
      <c r="N40" s="135"/>
      <c r="O40" s="19">
        <v>11952</v>
      </c>
      <c r="P40" s="135"/>
      <c r="Q40" s="19">
        <v>66</v>
      </c>
      <c r="R40" s="135"/>
      <c r="S40" s="19">
        <v>0</v>
      </c>
      <c r="T40" s="135"/>
      <c r="U40" s="19">
        <v>0</v>
      </c>
      <c r="V40" s="135"/>
      <c r="W40" s="19">
        <v>1943</v>
      </c>
      <c r="X40" s="135"/>
      <c r="Y40" s="19">
        <v>10080</v>
      </c>
      <c r="Z40" s="135"/>
      <c r="AA40" s="19">
        <v>962</v>
      </c>
      <c r="AB40" s="135" t="s">
        <v>74</v>
      </c>
      <c r="AC40" s="19">
        <v>0</v>
      </c>
      <c r="AD40" s="135" t="s">
        <v>74</v>
      </c>
      <c r="AE40" s="19">
        <v>786</v>
      </c>
      <c r="AF40" s="22"/>
      <c r="AG40" s="19">
        <v>0</v>
      </c>
      <c r="AH40" s="135"/>
      <c r="AI40" s="19">
        <v>0</v>
      </c>
      <c r="AJ40" s="135"/>
      <c r="AK40" s="19">
        <v>23874</v>
      </c>
      <c r="AL40" s="135"/>
      <c r="AM40" s="19">
        <v>5664</v>
      </c>
      <c r="AN40" s="135" t="s">
        <v>74</v>
      </c>
      <c r="AO40" s="19">
        <v>0</v>
      </c>
      <c r="AP40" s="135"/>
      <c r="AQ40" s="19">
        <v>0</v>
      </c>
      <c r="AR40" s="135"/>
      <c r="AS40" s="19">
        <v>9582</v>
      </c>
      <c r="AT40" s="745"/>
      <c r="AU40" s="19">
        <v>0</v>
      </c>
      <c r="AV40" s="745"/>
      <c r="AW40" s="19">
        <v>0</v>
      </c>
      <c r="AX40" s="135"/>
      <c r="AY40" s="19">
        <v>3512</v>
      </c>
      <c r="AZ40" s="135"/>
      <c r="BA40" s="19">
        <v>31</v>
      </c>
      <c r="BB40" s="135"/>
      <c r="BC40" s="19">
        <v>25934</v>
      </c>
      <c r="BD40" s="135"/>
      <c r="BE40" s="19">
        <v>596</v>
      </c>
      <c r="BF40" s="135"/>
      <c r="BG40" s="19">
        <v>314</v>
      </c>
      <c r="BH40" s="135"/>
      <c r="BI40" s="19">
        <v>0</v>
      </c>
      <c r="BJ40" s="135"/>
      <c r="BK40" s="19">
        <v>1146</v>
      </c>
      <c r="BL40" s="135"/>
      <c r="BM40" s="19">
        <v>1717</v>
      </c>
      <c r="BN40" s="135"/>
      <c r="BO40" s="19">
        <v>1424</v>
      </c>
      <c r="BP40" s="135"/>
      <c r="BQ40" s="19">
        <v>0</v>
      </c>
      <c r="BR40" s="135"/>
      <c r="BS40" s="19">
        <v>510080</v>
      </c>
      <c r="BT40" s="135"/>
      <c r="BU40" s="19">
        <v>0</v>
      </c>
      <c r="BV40" s="730"/>
      <c r="BW40" s="19">
        <v>0</v>
      </c>
      <c r="BX40" s="730"/>
      <c r="BY40" s="19">
        <v>0</v>
      </c>
      <c r="BZ40" s="135"/>
      <c r="CA40" s="19">
        <v>14765</v>
      </c>
      <c r="CB40" s="135"/>
      <c r="CC40" s="19">
        <v>54</v>
      </c>
      <c r="CD40" s="135"/>
      <c r="CE40" s="19">
        <v>544</v>
      </c>
      <c r="CF40" s="730"/>
      <c r="CG40" s="19">
        <v>184</v>
      </c>
      <c r="CH40" s="135"/>
      <c r="CI40" s="19">
        <v>13463</v>
      </c>
      <c r="CJ40" s="135"/>
      <c r="CK40" s="19">
        <v>0</v>
      </c>
      <c r="CL40" s="135"/>
      <c r="CM40" s="19">
        <v>0</v>
      </c>
      <c r="CN40" s="730"/>
      <c r="CO40" s="19">
        <v>0</v>
      </c>
      <c r="CP40" s="135" t="s">
        <v>74</v>
      </c>
      <c r="CQ40" s="19">
        <v>0</v>
      </c>
      <c r="CR40" s="135"/>
      <c r="CS40" s="19">
        <v>36</v>
      </c>
      <c r="CT40" s="728" t="s">
        <v>74</v>
      </c>
      <c r="CU40" s="19">
        <v>9782</v>
      </c>
      <c r="CV40" s="731"/>
      <c r="CW40" s="19">
        <v>0</v>
      </c>
      <c r="CX40" s="135"/>
      <c r="CY40" s="19">
        <v>0</v>
      </c>
      <c r="CZ40" s="731"/>
      <c r="DA40" s="19">
        <v>825173</v>
      </c>
      <c r="DB40" s="731"/>
      <c r="DC40" s="19">
        <v>16545</v>
      </c>
      <c r="DD40" s="731"/>
      <c r="DE40" s="19">
        <v>1649</v>
      </c>
      <c r="DF40" s="731"/>
      <c r="DG40" s="19">
        <v>0</v>
      </c>
      <c r="DH40" s="731"/>
      <c r="DI40" s="19">
        <v>0</v>
      </c>
      <c r="DJ40" s="731" t="s">
        <v>74</v>
      </c>
      <c r="DK40" s="19">
        <v>0</v>
      </c>
      <c r="DL40" s="731"/>
      <c r="DM40" s="19">
        <v>0</v>
      </c>
      <c r="DN40" s="731"/>
      <c r="DO40" s="135">
        <v>0</v>
      </c>
      <c r="DP40" s="731"/>
      <c r="DQ40" s="26">
        <f>ROUND(SUM(C40:DO40),1)</f>
        <v>1492031</v>
      </c>
      <c r="DR40" s="731"/>
      <c r="DS40" s="19">
        <v>1145984</v>
      </c>
    </row>
    <row r="41" spans="1:123" ht="15.75" customHeight="1">
      <c r="A41" s="10" t="s">
        <v>693</v>
      </c>
      <c r="B41" s="4" t="s">
        <v>74</v>
      </c>
      <c r="C41" s="130">
        <f>ROUND(SUM(C36:C40),1)</f>
        <v>196</v>
      </c>
      <c r="D41" s="22"/>
      <c r="E41" s="130">
        <f>ROUND(SUM(E36:E40),1)</f>
        <v>0</v>
      </c>
      <c r="F41" s="22"/>
      <c r="G41" s="130">
        <f>ROUND(SUM(G36:G40),1)</f>
        <v>0</v>
      </c>
      <c r="H41" s="22"/>
      <c r="I41" s="130">
        <f>ROUND(SUM(I36:I40),1)</f>
        <v>2377</v>
      </c>
      <c r="J41" s="22"/>
      <c r="K41" s="130">
        <f>ROUND(SUM(K36:K40),1)</f>
        <v>732</v>
      </c>
      <c r="L41" s="22"/>
      <c r="M41" s="130">
        <f>ROUND(SUM(M36:M40),1)</f>
        <v>508</v>
      </c>
      <c r="N41" s="22"/>
      <c r="O41" s="130">
        <f>ROUND(SUM(O36:O40),1)</f>
        <v>36476</v>
      </c>
      <c r="P41" s="37"/>
      <c r="Q41" s="130">
        <f>ROUND(SUM(Q36:Q40),1)</f>
        <v>9976</v>
      </c>
      <c r="R41" s="37"/>
      <c r="S41" s="130">
        <f>ROUND(SUM(S36:S40),1)</f>
        <v>6</v>
      </c>
      <c r="T41" s="37"/>
      <c r="U41" s="130">
        <f>ROUND(SUM(U36:U40),1)</f>
        <v>4764</v>
      </c>
      <c r="V41" s="37"/>
      <c r="W41" s="130">
        <f>ROUND(SUM(W36:W40),1)</f>
        <v>190319</v>
      </c>
      <c r="X41" s="22"/>
      <c r="Y41" s="130">
        <f>ROUND(SUM(Y36:Y40),1)</f>
        <v>33105</v>
      </c>
      <c r="Z41" s="22"/>
      <c r="AA41" s="130">
        <f>ROUND(SUM(AA36:AA40),1)</f>
        <v>132004</v>
      </c>
      <c r="AB41" s="22" t="s">
        <v>74</v>
      </c>
      <c r="AC41" s="130">
        <f>ROUND(SUM(AC36:AC40),1)</f>
        <v>632085</v>
      </c>
      <c r="AD41" s="22" t="s">
        <v>74</v>
      </c>
      <c r="AE41" s="130">
        <f>ROUND(SUM(AE36:AE40),1)</f>
        <v>84877</v>
      </c>
      <c r="AF41" s="22"/>
      <c r="AG41" s="130">
        <f>ROUND(SUM(AG36:AG40),1)</f>
        <v>0</v>
      </c>
      <c r="AH41" s="22"/>
      <c r="AI41" s="130">
        <f>ROUND(SUM(AI36:AI40),1)</f>
        <v>0</v>
      </c>
      <c r="AJ41" s="22"/>
      <c r="AK41" s="130">
        <f>ROUND(SUM(AK36:AK40),1)</f>
        <v>96689</v>
      </c>
      <c r="AL41" s="22"/>
      <c r="AM41" s="130">
        <f>ROUND(SUM(AM36:AM40),1)</f>
        <v>17099</v>
      </c>
      <c r="AN41" s="37" t="s">
        <v>74</v>
      </c>
      <c r="AO41" s="130">
        <f>ROUND(SUM(AO36:AO40),1)</f>
        <v>22</v>
      </c>
      <c r="AP41" s="22"/>
      <c r="AQ41" s="130">
        <f>ROUND(SUM(AQ36:AQ40),1)</f>
        <v>0</v>
      </c>
      <c r="AR41" s="135"/>
      <c r="AS41" s="130">
        <f>ROUND(SUM(AS36:AS40),1)</f>
        <v>7418516</v>
      </c>
      <c r="AT41" s="37"/>
      <c r="AU41" s="130">
        <f>ROUND(SUM(AU36:AU40),1)</f>
        <v>0</v>
      </c>
      <c r="AV41" s="37"/>
      <c r="AW41" s="130">
        <f>ROUND(SUM(AW36:AW40),1)</f>
        <v>184</v>
      </c>
      <c r="AX41" s="22"/>
      <c r="AY41" s="130">
        <f>ROUND(SUM(AY36:AY40),1)</f>
        <v>435155</v>
      </c>
      <c r="AZ41" s="22"/>
      <c r="BA41" s="130">
        <f>ROUND(SUM(BA36:BA40),1)</f>
        <v>58</v>
      </c>
      <c r="BB41" s="22"/>
      <c r="BC41" s="130">
        <f>ROUND(SUM(BC36:BC40),1)</f>
        <v>68196</v>
      </c>
      <c r="BD41" s="22"/>
      <c r="BE41" s="130">
        <f>ROUND(SUM(BE36:BE40),1)</f>
        <v>2037</v>
      </c>
      <c r="BF41" s="22"/>
      <c r="BG41" s="130">
        <f>ROUND(SUM(BG36:BG40),1)</f>
        <v>8290</v>
      </c>
      <c r="BH41" s="22"/>
      <c r="BI41" s="130">
        <f>ROUND(SUM(BI36:BI40),1)</f>
        <v>2310</v>
      </c>
      <c r="BJ41" s="22"/>
      <c r="BK41" s="130">
        <f>ROUND(SUM(BK36:BK40),1)</f>
        <v>8340</v>
      </c>
      <c r="BL41" s="22"/>
      <c r="BM41" s="130">
        <f>ROUND(SUM(BM36:BM40),1)</f>
        <v>4055742</v>
      </c>
      <c r="BN41" s="37"/>
      <c r="BO41" s="130">
        <f>ROUND(SUM(BO36:BO40),1)</f>
        <v>12778</v>
      </c>
      <c r="BP41" s="37"/>
      <c r="BQ41" s="130">
        <f>ROUND(SUM(BQ36:BQ40),1)</f>
        <v>14</v>
      </c>
      <c r="BR41" s="22"/>
      <c r="BS41" s="130">
        <f>ROUND(SUM(BS36:BS40),1)</f>
        <v>4599598</v>
      </c>
      <c r="BT41" s="37"/>
      <c r="BU41" s="130">
        <f>ROUND(SUM(BU36:BU40),1)</f>
        <v>1457339</v>
      </c>
      <c r="BV41" s="37"/>
      <c r="BW41" s="130">
        <f>ROUND(SUM(BW36:BW40),1)</f>
        <v>401902</v>
      </c>
      <c r="BX41" s="37"/>
      <c r="BY41" s="130">
        <f>ROUND(SUM(BY36:BY40),1)</f>
        <v>0</v>
      </c>
      <c r="BZ41" s="22"/>
      <c r="CA41" s="130">
        <f>ROUND(SUM(CA36:CA40),1)</f>
        <v>42950</v>
      </c>
      <c r="CB41" s="22"/>
      <c r="CC41" s="130">
        <f>ROUND(SUM(CC36:CC40),1)</f>
        <v>153</v>
      </c>
      <c r="CD41" s="22"/>
      <c r="CE41" s="130">
        <f>ROUND(SUM(CE36:CE40),1)</f>
        <v>102512</v>
      </c>
      <c r="CF41" s="37"/>
      <c r="CG41" s="130">
        <f>ROUND(SUM(CG36:CG40),1)</f>
        <v>513</v>
      </c>
      <c r="CH41" s="37"/>
      <c r="CI41" s="130">
        <f>ROUND(SUM(CI36:CI40),1)</f>
        <v>58047</v>
      </c>
      <c r="CJ41" s="22"/>
      <c r="CK41" s="130">
        <f>ROUND(SUM(CK36:CK40),1)</f>
        <v>3376</v>
      </c>
      <c r="CL41" s="22"/>
      <c r="CM41" s="130">
        <f>ROUND(SUM(CM36:CM40),1)</f>
        <v>0</v>
      </c>
      <c r="CN41" s="37"/>
      <c r="CO41" s="130">
        <f>ROUND(SUM(CO36:CO40),1)</f>
        <v>0</v>
      </c>
      <c r="CP41" s="22" t="s">
        <v>74</v>
      </c>
      <c r="CQ41" s="130">
        <f>ROUND(SUM(CQ36:CQ40),1)</f>
        <v>1349378</v>
      </c>
      <c r="CR41" s="22"/>
      <c r="CS41" s="130">
        <f>ROUND(SUM(CS36:CS40),1)</f>
        <v>87</v>
      </c>
      <c r="CT41" s="728" t="s">
        <v>74</v>
      </c>
      <c r="CU41" s="130">
        <f>ROUND(SUM(CU36:CU40),1)</f>
        <v>3755037</v>
      </c>
      <c r="CV41" s="553"/>
      <c r="CW41" s="130">
        <f>ROUND(SUM(CW36:CW40),1)</f>
        <v>13211</v>
      </c>
      <c r="CX41" s="37"/>
      <c r="CY41" s="130">
        <f>ROUND(SUM(CY36:CY40),1)</f>
        <v>0</v>
      </c>
      <c r="CZ41" s="553"/>
      <c r="DA41" s="130">
        <f>ROUND(SUM(DA36:DA40),1)</f>
        <v>9059484</v>
      </c>
      <c r="DB41" s="553"/>
      <c r="DC41" s="130">
        <f>ROUND(SUM(DC36:DC40),1)</f>
        <v>64762</v>
      </c>
      <c r="DD41" s="553"/>
      <c r="DE41" s="130">
        <f>ROUND(SUM(DE36:DE40),1)</f>
        <v>4351</v>
      </c>
      <c r="DF41" s="553"/>
      <c r="DG41" s="130">
        <f>ROUND(SUM(DG36:DG40),1)</f>
        <v>5934</v>
      </c>
      <c r="DH41" s="553"/>
      <c r="DI41" s="130">
        <f>ROUND(SUM(DI36:DI40),1)</f>
        <v>0</v>
      </c>
      <c r="DJ41" s="553" t="s">
        <v>74</v>
      </c>
      <c r="DK41" s="130">
        <f>ROUND(SUM(DK36:DK40),1)</f>
        <v>18</v>
      </c>
      <c r="DL41" s="553"/>
      <c r="DM41" s="130">
        <f>ROUND(SUM(DM36:DM40),1)</f>
        <v>0</v>
      </c>
      <c r="DN41" s="553"/>
      <c r="DO41" s="130">
        <f>ROUND(SUM(DO36:DO40),1)</f>
        <v>0</v>
      </c>
      <c r="DP41" s="553"/>
      <c r="DQ41" s="130">
        <f>ROUND(SUM(DQ36:DQ40),1)</f>
        <v>34171507</v>
      </c>
      <c r="DR41" s="731"/>
      <c r="DS41" s="130">
        <f>ROUND(SUM(DS36:DS40),1)</f>
        <v>31991782</v>
      </c>
    </row>
    <row r="42" spans="1:123" ht="14.1" customHeight="1">
      <c r="A42" s="4"/>
      <c r="B42" s="2" t="s">
        <v>74</v>
      </c>
      <c r="C42" s="733"/>
      <c r="D42" s="135"/>
      <c r="E42" s="733"/>
      <c r="F42" s="135"/>
      <c r="G42" s="733"/>
      <c r="H42" s="135"/>
      <c r="I42" s="733"/>
      <c r="J42" s="135"/>
      <c r="K42" s="733"/>
      <c r="L42" s="135"/>
      <c r="M42" s="733"/>
      <c r="N42" s="135"/>
      <c r="O42" s="733"/>
      <c r="P42" s="135"/>
      <c r="Q42" s="733"/>
      <c r="R42" s="135"/>
      <c r="S42" s="733"/>
      <c r="T42" s="135"/>
      <c r="U42" s="733"/>
      <c r="V42" s="135"/>
      <c r="W42" s="733"/>
      <c r="X42" s="135"/>
      <c r="Y42" s="733"/>
      <c r="Z42" s="135"/>
      <c r="AA42" s="733"/>
      <c r="AB42" s="135"/>
      <c r="AC42" s="733"/>
      <c r="AD42" s="135"/>
      <c r="AE42" s="733"/>
      <c r="AF42" s="22"/>
      <c r="AG42" s="733"/>
      <c r="AH42" s="135"/>
      <c r="AI42" s="733"/>
      <c r="AJ42" s="135"/>
      <c r="AK42" s="733"/>
      <c r="AL42" s="135"/>
      <c r="AM42" s="733"/>
      <c r="AN42" s="135"/>
      <c r="AO42" s="733"/>
      <c r="AP42" s="135"/>
      <c r="AQ42" s="733"/>
      <c r="AR42" s="135"/>
      <c r="AS42" s="733"/>
      <c r="AT42" s="135"/>
      <c r="AU42" s="733"/>
      <c r="AV42" s="135"/>
      <c r="AW42" s="733"/>
      <c r="AX42" s="135"/>
      <c r="AY42" s="733"/>
      <c r="AZ42" s="135"/>
      <c r="BA42" s="733"/>
      <c r="BB42" s="135"/>
      <c r="BC42" s="733"/>
      <c r="BD42" s="135"/>
      <c r="BE42" s="733"/>
      <c r="BF42" s="135"/>
      <c r="BG42" s="733"/>
      <c r="BH42" s="135"/>
      <c r="BI42" s="733"/>
      <c r="BJ42" s="135"/>
      <c r="BK42" s="733"/>
      <c r="BL42" s="135"/>
      <c r="BM42" s="733"/>
      <c r="BN42" s="135"/>
      <c r="BO42" s="733"/>
      <c r="BP42" s="135"/>
      <c r="BQ42" s="733"/>
      <c r="BR42" s="135"/>
      <c r="BS42" s="733"/>
      <c r="BT42" s="135"/>
      <c r="BU42" s="733"/>
      <c r="BV42" s="135"/>
      <c r="BW42" s="733"/>
      <c r="BX42" s="135"/>
      <c r="BY42" s="733"/>
      <c r="BZ42" s="135"/>
      <c r="CA42" s="733"/>
      <c r="CB42" s="135"/>
      <c r="CC42" s="733"/>
      <c r="CD42" s="135"/>
      <c r="CE42" s="733"/>
      <c r="CF42" s="135"/>
      <c r="CG42" s="733"/>
      <c r="CH42" s="135"/>
      <c r="CI42" s="733"/>
      <c r="CJ42" s="135"/>
      <c r="CK42" s="733"/>
      <c r="CL42" s="135"/>
      <c r="CM42" s="733"/>
      <c r="CN42" s="135"/>
      <c r="CO42" s="733"/>
      <c r="CP42" s="135"/>
      <c r="CQ42" s="733"/>
      <c r="CR42" s="135"/>
      <c r="CS42" s="733"/>
      <c r="CT42" s="728" t="s">
        <v>74</v>
      </c>
      <c r="CU42" s="733"/>
      <c r="CV42" s="731"/>
      <c r="CW42" s="733"/>
      <c r="CX42" s="135"/>
      <c r="CY42" s="733"/>
      <c r="CZ42" s="731"/>
      <c r="DA42" s="733"/>
      <c r="DB42" s="731"/>
      <c r="DC42" s="733"/>
      <c r="DD42" s="731"/>
      <c r="DE42" s="733"/>
      <c r="DF42" s="731"/>
      <c r="DG42" s="733"/>
      <c r="DH42" s="731"/>
      <c r="DI42" s="733"/>
      <c r="DJ42" s="731"/>
      <c r="DK42" s="733"/>
      <c r="DL42" s="731"/>
      <c r="DM42" s="733"/>
      <c r="DN42" s="731"/>
      <c r="DO42" s="733"/>
      <c r="DP42" s="731"/>
      <c r="DQ42" s="746"/>
      <c r="DR42" s="731"/>
      <c r="DS42" s="733"/>
    </row>
    <row r="43" spans="1:123" ht="14.1" customHeight="1">
      <c r="A43" s="4" t="s">
        <v>186</v>
      </c>
      <c r="B43" s="2" t="s">
        <v>74</v>
      </c>
      <c r="C43" s="135"/>
      <c r="D43" s="135"/>
      <c r="E43" s="135"/>
      <c r="F43" s="135"/>
      <c r="G43" s="135"/>
      <c r="H43" s="135"/>
      <c r="I43" s="135"/>
      <c r="J43" s="135"/>
      <c r="K43" s="135"/>
      <c r="L43" s="135"/>
      <c r="M43" s="135"/>
      <c r="N43" s="135"/>
      <c r="O43" s="135"/>
      <c r="P43" s="135"/>
      <c r="Q43" s="135"/>
      <c r="R43" s="135"/>
      <c r="S43" s="135"/>
      <c r="T43" s="135"/>
      <c r="U43" s="135"/>
      <c r="V43" s="135"/>
      <c r="W43" s="135"/>
      <c r="X43" s="135"/>
      <c r="Y43" s="135"/>
      <c r="Z43" s="135"/>
      <c r="AA43" s="135"/>
      <c r="AB43" s="135"/>
      <c r="AC43" s="135"/>
      <c r="AD43" s="135"/>
      <c r="AE43" s="135"/>
      <c r="AF43" s="22"/>
      <c r="AG43" s="135"/>
      <c r="AH43" s="135"/>
      <c r="AI43" s="135"/>
      <c r="AJ43" s="135"/>
      <c r="AK43" s="135"/>
      <c r="AL43" s="135"/>
      <c r="AM43" s="135"/>
      <c r="AN43" s="135"/>
      <c r="AO43" s="135"/>
      <c r="AP43" s="135"/>
      <c r="AQ43" s="135"/>
      <c r="AR43" s="135"/>
      <c r="AS43" s="135"/>
      <c r="AT43" s="135"/>
      <c r="AU43" s="135"/>
      <c r="AV43" s="135"/>
      <c r="AW43" s="135"/>
      <c r="AX43" s="135"/>
      <c r="AY43" s="135"/>
      <c r="AZ43" s="135"/>
      <c r="BA43" s="135"/>
      <c r="BB43" s="135"/>
      <c r="BC43" s="135"/>
      <c r="BD43" s="135"/>
      <c r="BE43" s="135"/>
      <c r="BF43" s="135"/>
      <c r="BG43" s="135"/>
      <c r="BH43" s="135"/>
      <c r="BI43" s="135"/>
      <c r="BJ43" s="135"/>
      <c r="BK43" s="135"/>
      <c r="BL43" s="135"/>
      <c r="BM43" s="135"/>
      <c r="BN43" s="135"/>
      <c r="BO43" s="135"/>
      <c r="BP43" s="135"/>
      <c r="BQ43" s="135"/>
      <c r="BR43" s="135"/>
      <c r="BS43" s="135"/>
      <c r="BT43" s="135"/>
      <c r="BU43" s="135"/>
      <c r="BV43" s="135"/>
      <c r="BW43" s="135"/>
      <c r="BX43" s="135"/>
      <c r="BY43" s="135"/>
      <c r="BZ43" s="135"/>
      <c r="CA43" s="135"/>
      <c r="CB43" s="135"/>
      <c r="CC43" s="135"/>
      <c r="CD43" s="135"/>
      <c r="CE43" s="135"/>
      <c r="CF43" s="135"/>
      <c r="CG43" s="135"/>
      <c r="CH43" s="135"/>
      <c r="CI43" s="135"/>
      <c r="CJ43" s="135"/>
      <c r="CK43" s="135"/>
      <c r="CL43" s="135"/>
      <c r="CM43" s="135"/>
      <c r="CN43" s="135"/>
      <c r="CO43" s="135"/>
      <c r="CP43" s="135"/>
      <c r="CQ43" s="135"/>
      <c r="CR43" s="135"/>
      <c r="CS43" s="135"/>
      <c r="CT43" s="728" t="s">
        <v>74</v>
      </c>
      <c r="CU43" s="135"/>
      <c r="CV43" s="731"/>
      <c r="CW43" s="135"/>
      <c r="CX43" s="135"/>
      <c r="CY43" s="135"/>
      <c r="CZ43" s="731"/>
      <c r="DA43" s="135"/>
      <c r="DB43" s="731"/>
      <c r="DC43" s="135"/>
      <c r="DD43" s="731"/>
      <c r="DE43" s="135"/>
      <c r="DF43" s="731"/>
      <c r="DG43" s="135"/>
      <c r="DH43" s="731"/>
      <c r="DI43" s="135"/>
      <c r="DJ43" s="731"/>
      <c r="DK43" s="135"/>
      <c r="DL43" s="731"/>
      <c r="DM43" s="135"/>
      <c r="DN43" s="731"/>
      <c r="DO43" s="135"/>
      <c r="DP43" s="731"/>
      <c r="DQ43" s="731"/>
      <c r="DR43" s="731"/>
      <c r="DS43" s="135"/>
    </row>
    <row r="44" spans="1:123" ht="16.350000000000001" customHeight="1">
      <c r="A44" s="10" t="s">
        <v>694</v>
      </c>
      <c r="B44" s="4" t="s">
        <v>361</v>
      </c>
      <c r="C44" s="22">
        <f>ROUND(SUM(C22-C41),1)</f>
        <v>-177</v>
      </c>
      <c r="D44" s="22"/>
      <c r="E44" s="22">
        <f>ROUND(SUM(E22-E41),1)</f>
        <v>0</v>
      </c>
      <c r="F44" s="22"/>
      <c r="G44" s="22">
        <f>ROUND(SUM(G22-G41),1)</f>
        <v>13</v>
      </c>
      <c r="H44" s="22"/>
      <c r="I44" s="22">
        <f>ROUND(SUM(I22-I41),1)</f>
        <v>-2011</v>
      </c>
      <c r="J44" s="22"/>
      <c r="K44" s="22">
        <f>ROUND(SUM(K22-K41),1)</f>
        <v>6710</v>
      </c>
      <c r="L44" s="22"/>
      <c r="M44" s="22">
        <f>ROUND(SUM(M22-M41),1)</f>
        <v>-415</v>
      </c>
      <c r="N44" s="22"/>
      <c r="O44" s="22">
        <f>ROUND(SUM(O22-O41),1)</f>
        <v>14384</v>
      </c>
      <c r="P44" s="22"/>
      <c r="Q44" s="22">
        <f>ROUND(SUM(Q22-Q41),1)</f>
        <v>562</v>
      </c>
      <c r="R44" s="22"/>
      <c r="S44" s="22">
        <f>ROUND(SUM(S22-S41),1)</f>
        <v>13</v>
      </c>
      <c r="T44" s="22"/>
      <c r="U44" s="22">
        <f>ROUND(SUM(U22-U41),1)</f>
        <v>-1589</v>
      </c>
      <c r="V44" s="22"/>
      <c r="W44" s="22">
        <f>ROUND(SUM(W22-W41),1)</f>
        <v>18214</v>
      </c>
      <c r="X44" s="22"/>
      <c r="Y44" s="22">
        <f>ROUND(SUM(Y22-Y41),1)</f>
        <v>16734</v>
      </c>
      <c r="Z44" s="22"/>
      <c r="AA44" s="22">
        <f>ROUND(SUM(AA22-AA41),1)</f>
        <v>-130125</v>
      </c>
      <c r="AB44" s="22" t="s">
        <v>74</v>
      </c>
      <c r="AC44" s="22">
        <f>ROUND(SUM(AC22-AC41),1)</f>
        <v>-65005</v>
      </c>
      <c r="AD44" s="22" t="s">
        <v>74</v>
      </c>
      <c r="AE44" s="22">
        <f>ROUND(SUM(AE22-AE41),1)</f>
        <v>-976</v>
      </c>
      <c r="AF44" s="22"/>
      <c r="AG44" s="22">
        <f>ROUND(SUM(AG22-AG41),1)</f>
        <v>0</v>
      </c>
      <c r="AH44" s="22"/>
      <c r="AI44" s="22">
        <f>ROUND(SUM(AI22-AI41),1)</f>
        <v>2</v>
      </c>
      <c r="AJ44" s="22"/>
      <c r="AK44" s="22">
        <f>ROUND(SUM(AK22-AK41),1)</f>
        <v>-5930</v>
      </c>
      <c r="AL44" s="22"/>
      <c r="AM44" s="22">
        <f>ROUND(SUM(AM22-AM41),1)</f>
        <v>27766</v>
      </c>
      <c r="AN44" s="22" t="s">
        <v>74</v>
      </c>
      <c r="AO44" s="22">
        <f>ROUND(SUM(AO22-AO41),1)</f>
        <v>16</v>
      </c>
      <c r="AP44" s="22"/>
      <c r="AQ44" s="22">
        <f>ROUND(SUM(AQ22-AQ41),1)</f>
        <v>2</v>
      </c>
      <c r="AR44" s="135"/>
      <c r="AS44" s="22">
        <f>ROUND(SUM(AS22-AS41),1)</f>
        <v>381066</v>
      </c>
      <c r="AT44" s="22"/>
      <c r="AU44" s="22">
        <f>ROUND(SUM(AU22-AU41),1)</f>
        <v>12099</v>
      </c>
      <c r="AV44" s="22"/>
      <c r="AW44" s="22">
        <f>ROUND(SUM(AW22-AW41),1)</f>
        <v>-40</v>
      </c>
      <c r="AX44" s="22"/>
      <c r="AY44" s="22">
        <f>ROUND(SUM(AY22-AY41),1)</f>
        <v>-108620</v>
      </c>
      <c r="AZ44" s="22"/>
      <c r="BA44" s="22">
        <f>ROUND(SUM(BA22-BA41),1)</f>
        <v>13175</v>
      </c>
      <c r="BB44" s="22"/>
      <c r="BC44" s="22">
        <f>ROUND(SUM(BC22-BC41),1)</f>
        <v>1482</v>
      </c>
      <c r="BD44" s="22"/>
      <c r="BE44" s="22">
        <f>ROUND(SUM(BE22-BE41),1)</f>
        <v>81</v>
      </c>
      <c r="BF44" s="22"/>
      <c r="BG44" s="22">
        <f>ROUND(SUM(BG22-BG41),1)</f>
        <v>1021</v>
      </c>
      <c r="BH44" s="22"/>
      <c r="BI44" s="22">
        <f>ROUND(SUM(BI22-BI41),1)</f>
        <v>345</v>
      </c>
      <c r="BJ44" s="22"/>
      <c r="BK44" s="22">
        <f>ROUND(SUM(BK22-BK41),1)</f>
        <v>-133</v>
      </c>
      <c r="BL44" s="22"/>
      <c r="BM44" s="22">
        <f>ROUND(SUM(BM22-BM41),1)</f>
        <v>-220364</v>
      </c>
      <c r="BN44" s="22"/>
      <c r="BO44" s="22">
        <f>ROUND(SUM(BO22-BO41),1)</f>
        <v>-7777</v>
      </c>
      <c r="BP44" s="22"/>
      <c r="BQ44" s="22">
        <f>ROUND(SUM(BQ22-BQ41),1)</f>
        <v>666</v>
      </c>
      <c r="BR44" s="22"/>
      <c r="BS44" s="22">
        <f>ROUND(SUM(BS22-BS41),1)</f>
        <v>1621345</v>
      </c>
      <c r="BT44" s="22"/>
      <c r="BU44" s="22">
        <f>ROUND(SUM(BU22-BU41),1)</f>
        <v>-164298</v>
      </c>
      <c r="BV44" s="22"/>
      <c r="BW44" s="22">
        <f>ROUND(SUM(BW22-BW41),1)</f>
        <v>-395750</v>
      </c>
      <c r="BX44" s="22"/>
      <c r="BY44" s="22">
        <f>ROUND(SUM(BY22-BY41),1)</f>
        <v>0</v>
      </c>
      <c r="BZ44" s="22"/>
      <c r="CA44" s="22">
        <f>ROUND(SUM(CA22-CA41),1)</f>
        <v>-7653</v>
      </c>
      <c r="CB44" s="22"/>
      <c r="CC44" s="22">
        <f>ROUND(SUM(CC22-CC41),1)</f>
        <v>95</v>
      </c>
      <c r="CD44" s="22"/>
      <c r="CE44" s="22">
        <f>ROUND(SUM(CE22-CE41),1)</f>
        <v>125923</v>
      </c>
      <c r="CF44" s="22"/>
      <c r="CG44" s="22">
        <f>ROUND(SUM(CG22-CG41),1)</f>
        <v>-240</v>
      </c>
      <c r="CH44" s="22"/>
      <c r="CI44" s="22">
        <f>ROUND(SUM(CI22-CI41),1)</f>
        <v>143351</v>
      </c>
      <c r="CJ44" s="22"/>
      <c r="CK44" s="22">
        <f>ROUND(SUM(CK22-CK41),1)</f>
        <v>-469</v>
      </c>
      <c r="CL44" s="22"/>
      <c r="CM44" s="22">
        <f>ROUND(SUM(CM22-CM41),1)</f>
        <v>3</v>
      </c>
      <c r="CN44" s="22"/>
      <c r="CO44" s="22">
        <f>ROUND(SUM(CO22-CO41),1)</f>
        <v>0</v>
      </c>
      <c r="CP44" s="22" t="s">
        <v>74</v>
      </c>
      <c r="CQ44" s="22">
        <f>ROUND(SUM(CQ22-CQ41),1)</f>
        <v>0</v>
      </c>
      <c r="CR44" s="22"/>
      <c r="CS44" s="22">
        <f>ROUND(SUM(CS22-CS41),1)</f>
        <v>137</v>
      </c>
      <c r="CT44" s="728" t="s">
        <v>74</v>
      </c>
      <c r="CU44" s="22">
        <f>ROUND(SUM(CU22-CU41),1)</f>
        <v>-215861</v>
      </c>
      <c r="CV44" s="553"/>
      <c r="CW44" s="22">
        <f>ROUND(SUM(CW22-CW41),1)</f>
        <v>144690</v>
      </c>
      <c r="CX44" s="22"/>
      <c r="CY44" s="22">
        <f>ROUND(SUM(CY22-CY41),1)</f>
        <v>392406</v>
      </c>
      <c r="CZ44" s="553"/>
      <c r="DA44" s="22">
        <f>ROUND(SUM(DA22-DA41),1)</f>
        <v>-2792968</v>
      </c>
      <c r="DB44" s="553"/>
      <c r="DC44" s="22">
        <f>ROUND(SUM(DC22-DC41),1)</f>
        <v>-6231</v>
      </c>
      <c r="DD44" s="553"/>
      <c r="DE44" s="22">
        <f>ROUND(SUM(DE22-DE41),1)</f>
        <v>-28</v>
      </c>
      <c r="DF44" s="553"/>
      <c r="DG44" s="22">
        <f>ROUND(SUM(DG22-DG41),1)</f>
        <v>9355</v>
      </c>
      <c r="DH44" s="553"/>
      <c r="DI44" s="22">
        <f>ROUND(SUM(DI22-DI41),1)</f>
        <v>34</v>
      </c>
      <c r="DJ44" s="553" t="s">
        <v>74</v>
      </c>
      <c r="DK44" s="22">
        <f>ROUND(SUM(DK22-DK41),1)</f>
        <v>66</v>
      </c>
      <c r="DL44" s="553"/>
      <c r="DM44" s="22">
        <f>ROUND(SUM(DM22-DM41),1)</f>
        <v>0</v>
      </c>
      <c r="DN44" s="553"/>
      <c r="DO44" s="22">
        <f>ROUND(SUM(DO22-DO41),1)</f>
        <v>0</v>
      </c>
      <c r="DP44" s="553"/>
      <c r="DQ44" s="22">
        <f>ROUND(SUM(DQ22-DQ41),1)</f>
        <v>-1194904</v>
      </c>
      <c r="DR44" s="731"/>
      <c r="DS44" s="22">
        <f>ROUND(SUM(DS22-DS41),1)</f>
        <v>-2661161</v>
      </c>
    </row>
    <row r="45" spans="1:123" ht="13.35" customHeight="1">
      <c r="A45" s="2"/>
      <c r="B45" s="2" t="s">
        <v>74</v>
      </c>
      <c r="C45" s="733"/>
      <c r="D45" s="135"/>
      <c r="E45" s="733"/>
      <c r="F45" s="135"/>
      <c r="G45" s="733"/>
      <c r="H45" s="135"/>
      <c r="I45" s="733"/>
      <c r="J45" s="135"/>
      <c r="K45" s="733"/>
      <c r="L45" s="135"/>
      <c r="M45" s="733"/>
      <c r="N45" s="135"/>
      <c r="O45" s="733"/>
      <c r="P45" s="135"/>
      <c r="Q45" s="733"/>
      <c r="R45" s="135"/>
      <c r="S45" s="733"/>
      <c r="T45" s="135"/>
      <c r="U45" s="733"/>
      <c r="V45" s="135"/>
      <c r="W45" s="733"/>
      <c r="X45" s="135"/>
      <c r="Y45" s="733"/>
      <c r="Z45" s="135"/>
      <c r="AA45" s="733"/>
      <c r="AB45" s="135"/>
      <c r="AC45" s="733"/>
      <c r="AD45" s="135"/>
      <c r="AE45" s="733"/>
      <c r="AF45" s="22"/>
      <c r="AG45" s="733"/>
      <c r="AH45" s="135"/>
      <c r="AI45" s="733"/>
      <c r="AJ45" s="135"/>
      <c r="AK45" s="733"/>
      <c r="AL45" s="135"/>
      <c r="AM45" s="733"/>
      <c r="AN45" s="135"/>
      <c r="AO45" s="733"/>
      <c r="AP45" s="135"/>
      <c r="AQ45" s="733"/>
      <c r="AR45" s="135"/>
      <c r="AS45" s="733"/>
      <c r="AT45" s="135"/>
      <c r="AU45" s="733"/>
      <c r="AV45" s="135"/>
      <c r="AW45" s="733"/>
      <c r="AX45" s="135"/>
      <c r="AY45" s="733"/>
      <c r="AZ45" s="135"/>
      <c r="BA45" s="733"/>
      <c r="BB45" s="135"/>
      <c r="BC45" s="733"/>
      <c r="BD45" s="135"/>
      <c r="BE45" s="733"/>
      <c r="BF45" s="135"/>
      <c r="BG45" s="733"/>
      <c r="BH45" s="135"/>
      <c r="BI45" s="733"/>
      <c r="BJ45" s="135"/>
      <c r="BK45" s="733"/>
      <c r="BL45" s="135"/>
      <c r="BM45" s="733"/>
      <c r="BN45" s="135"/>
      <c r="BO45" s="733"/>
      <c r="BP45" s="135"/>
      <c r="BQ45" s="733"/>
      <c r="BR45" s="135"/>
      <c r="BS45" s="733"/>
      <c r="BT45" s="135"/>
      <c r="BU45" s="733"/>
      <c r="BV45" s="135"/>
      <c r="BW45" s="733"/>
      <c r="BX45" s="135"/>
      <c r="BY45" s="733"/>
      <c r="BZ45" s="135"/>
      <c r="CA45" s="733"/>
      <c r="CB45" s="135"/>
      <c r="CC45" s="733"/>
      <c r="CD45" s="135"/>
      <c r="CE45" s="733"/>
      <c r="CF45" s="135"/>
      <c r="CG45" s="733"/>
      <c r="CH45" s="135"/>
      <c r="CI45" s="733"/>
      <c r="CJ45" s="135"/>
      <c r="CK45" s="733"/>
      <c r="CL45" s="135"/>
      <c r="CM45" s="733"/>
      <c r="CN45" s="135"/>
      <c r="CO45" s="733"/>
      <c r="CP45" s="135"/>
      <c r="CQ45" s="733"/>
      <c r="CR45" s="135"/>
      <c r="CS45" s="733"/>
      <c r="CT45" s="728" t="s">
        <v>74</v>
      </c>
      <c r="CU45" s="733"/>
      <c r="CV45" s="731"/>
      <c r="CW45" s="733"/>
      <c r="CX45" s="135"/>
      <c r="CY45" s="733"/>
      <c r="CZ45" s="731"/>
      <c r="DA45" s="733"/>
      <c r="DB45" s="731"/>
      <c r="DC45" s="733"/>
      <c r="DD45" s="731"/>
      <c r="DE45" s="733"/>
      <c r="DF45" s="731"/>
      <c r="DG45" s="733"/>
      <c r="DH45" s="731"/>
      <c r="DI45" s="733"/>
      <c r="DJ45" s="731"/>
      <c r="DK45" s="733"/>
      <c r="DL45" s="731"/>
      <c r="DM45" s="733"/>
      <c r="DN45" s="731"/>
      <c r="DO45" s="733"/>
      <c r="DP45" s="731"/>
      <c r="DQ45" s="746"/>
      <c r="DR45" s="731"/>
      <c r="DS45" s="733"/>
    </row>
    <row r="46" spans="1:123" ht="16.350000000000001" customHeight="1">
      <c r="A46" s="4" t="s">
        <v>96</v>
      </c>
      <c r="B46" s="2" t="s">
        <v>74</v>
      </c>
      <c r="C46" s="135"/>
      <c r="D46" s="135"/>
      <c r="E46" s="135"/>
      <c r="F46" s="135"/>
      <c r="G46" s="135"/>
      <c r="H46" s="135"/>
      <c r="I46" s="135"/>
      <c r="J46" s="135"/>
      <c r="K46" s="135"/>
      <c r="L46" s="135"/>
      <c r="M46" s="135"/>
      <c r="N46" s="135"/>
      <c r="O46" s="135"/>
      <c r="P46" s="135"/>
      <c r="Q46" s="135"/>
      <c r="R46" s="135"/>
      <c r="S46" s="135"/>
      <c r="T46" s="135"/>
      <c r="U46" s="135"/>
      <c r="V46" s="135"/>
      <c r="W46" s="135"/>
      <c r="X46" s="135"/>
      <c r="Y46" s="135"/>
      <c r="Z46" s="135"/>
      <c r="AA46" s="135"/>
      <c r="AB46" s="135"/>
      <c r="AC46" s="135"/>
      <c r="AD46" s="135"/>
      <c r="AE46" s="135"/>
      <c r="AF46" s="22"/>
      <c r="AG46" s="135"/>
      <c r="AH46" s="135"/>
      <c r="AI46" s="135"/>
      <c r="AJ46" s="135"/>
      <c r="AK46" s="135"/>
      <c r="AL46" s="135"/>
      <c r="AM46" s="135"/>
      <c r="AN46" s="135"/>
      <c r="AO46" s="135"/>
      <c r="AP46" s="135"/>
      <c r="AQ46" s="135"/>
      <c r="AR46" s="135"/>
      <c r="AS46" s="135"/>
      <c r="AT46" s="135"/>
      <c r="AU46" s="135"/>
      <c r="AV46" s="135"/>
      <c r="AW46" s="135"/>
      <c r="AX46" s="135"/>
      <c r="AY46" s="135"/>
      <c r="AZ46" s="135"/>
      <c r="BA46" s="135"/>
      <c r="BB46" s="135"/>
      <c r="BC46" s="135"/>
      <c r="BD46" s="135"/>
      <c r="BE46" s="135"/>
      <c r="BF46" s="135"/>
      <c r="BG46" s="135"/>
      <c r="BH46" s="135"/>
      <c r="BI46" s="135"/>
      <c r="BJ46" s="135"/>
      <c r="BK46" s="135"/>
      <c r="BL46" s="135"/>
      <c r="BM46" s="135"/>
      <c r="BN46" s="135"/>
      <c r="BO46" s="135"/>
      <c r="BP46" s="135"/>
      <c r="BQ46" s="135"/>
      <c r="BR46" s="135"/>
      <c r="BS46" s="135"/>
      <c r="BT46" s="135"/>
      <c r="BU46" s="135"/>
      <c r="BV46" s="135"/>
      <c r="BW46" s="135"/>
      <c r="BX46" s="135"/>
      <c r="BY46" s="135"/>
      <c r="BZ46" s="135"/>
      <c r="CA46" s="135"/>
      <c r="CB46" s="135"/>
      <c r="CC46" s="135"/>
      <c r="CD46" s="135"/>
      <c r="CE46" s="135"/>
      <c r="CF46" s="135"/>
      <c r="CG46" s="135"/>
      <c r="CH46" s="135"/>
      <c r="CI46" s="135"/>
      <c r="CJ46" s="135"/>
      <c r="CK46" s="135"/>
      <c r="CL46" s="135"/>
      <c r="CM46" s="135"/>
      <c r="CN46" s="135"/>
      <c r="CO46" s="135"/>
      <c r="CP46" s="135"/>
      <c r="CQ46" s="135"/>
      <c r="CR46" s="135"/>
      <c r="CS46" s="135"/>
      <c r="CT46" s="728" t="s">
        <v>74</v>
      </c>
      <c r="CU46" s="135"/>
      <c r="CV46" s="731"/>
      <c r="CW46" s="135"/>
      <c r="CX46" s="135"/>
      <c r="CY46" s="135"/>
      <c r="CZ46" s="731"/>
      <c r="DA46" s="135"/>
      <c r="DB46" s="731"/>
      <c r="DC46" s="135"/>
      <c r="DD46" s="731"/>
      <c r="DE46" s="135"/>
      <c r="DF46" s="731"/>
      <c r="DG46" s="135"/>
      <c r="DH46" s="731"/>
      <c r="DI46" s="135"/>
      <c r="DJ46" s="731"/>
      <c r="DK46" s="135"/>
      <c r="DL46" s="731"/>
      <c r="DM46" s="135"/>
      <c r="DN46" s="731"/>
      <c r="DO46" s="135"/>
      <c r="DP46" s="731"/>
      <c r="DQ46" s="731"/>
      <c r="DR46" s="731"/>
      <c r="DS46" s="135"/>
    </row>
    <row r="47" spans="1:123">
      <c r="A47" s="551" t="s">
        <v>695</v>
      </c>
      <c r="B47" s="2" t="s">
        <v>74</v>
      </c>
      <c r="C47" s="19">
        <v>0</v>
      </c>
      <c r="D47" s="135"/>
      <c r="E47" s="19">
        <v>0</v>
      </c>
      <c r="F47" s="135"/>
      <c r="G47" s="19">
        <v>0</v>
      </c>
      <c r="H47" s="135"/>
      <c r="I47" s="19">
        <v>4837</v>
      </c>
      <c r="J47" s="135"/>
      <c r="K47" s="19">
        <v>0</v>
      </c>
      <c r="L47" s="135"/>
      <c r="M47" s="19">
        <v>500</v>
      </c>
      <c r="N47" s="135"/>
      <c r="O47" s="19">
        <v>0</v>
      </c>
      <c r="P47" s="731"/>
      <c r="Q47" s="19">
        <v>1789</v>
      </c>
      <c r="R47" s="731"/>
      <c r="S47" s="19">
        <v>0</v>
      </c>
      <c r="T47" s="731"/>
      <c r="U47" s="19">
        <v>0</v>
      </c>
      <c r="V47" s="135"/>
      <c r="W47" s="19">
        <v>0</v>
      </c>
      <c r="X47" s="135"/>
      <c r="Y47" s="19">
        <v>3658</v>
      </c>
      <c r="Z47" s="135"/>
      <c r="AA47" s="19">
        <v>130475</v>
      </c>
      <c r="AB47" s="135" t="s">
        <v>74</v>
      </c>
      <c r="AC47" s="19">
        <v>65728</v>
      </c>
      <c r="AD47" s="135" t="s">
        <v>74</v>
      </c>
      <c r="AE47" s="19">
        <v>0</v>
      </c>
      <c r="AF47" s="22"/>
      <c r="AG47" s="19">
        <v>0</v>
      </c>
      <c r="AH47" s="135"/>
      <c r="AI47" s="19">
        <v>0</v>
      </c>
      <c r="AJ47" s="135"/>
      <c r="AK47" s="19">
        <v>21796</v>
      </c>
      <c r="AL47" s="135"/>
      <c r="AM47" s="19">
        <v>10000</v>
      </c>
      <c r="AN47" s="731" t="s">
        <v>74</v>
      </c>
      <c r="AO47" s="19">
        <v>0</v>
      </c>
      <c r="AP47" s="135"/>
      <c r="AQ47" s="19">
        <v>0</v>
      </c>
      <c r="AR47" s="135"/>
      <c r="AS47" s="19">
        <v>159000</v>
      </c>
      <c r="AT47" s="732"/>
      <c r="AU47" s="19">
        <v>250000</v>
      </c>
      <c r="AV47" s="732"/>
      <c r="AW47" s="19">
        <v>0</v>
      </c>
      <c r="AX47" s="135"/>
      <c r="AY47" s="19">
        <v>0</v>
      </c>
      <c r="AZ47" s="135"/>
      <c r="BA47" s="19">
        <v>0</v>
      </c>
      <c r="BB47" s="135"/>
      <c r="BC47" s="19">
        <v>0</v>
      </c>
      <c r="BD47" s="135"/>
      <c r="BE47" s="19">
        <v>0</v>
      </c>
      <c r="BF47" s="135"/>
      <c r="BG47" s="19">
        <v>0</v>
      </c>
      <c r="BH47" s="135"/>
      <c r="BI47" s="19">
        <v>0</v>
      </c>
      <c r="BJ47" s="135"/>
      <c r="BK47" s="19">
        <v>0</v>
      </c>
      <c r="BL47" s="135"/>
      <c r="BM47" s="19">
        <v>43358</v>
      </c>
      <c r="BN47" s="135"/>
      <c r="BO47" s="19">
        <v>1444</v>
      </c>
      <c r="BP47" s="730"/>
      <c r="BQ47" s="19">
        <v>0</v>
      </c>
      <c r="BR47" s="135"/>
      <c r="BS47" s="19">
        <v>591425</v>
      </c>
      <c r="BT47" s="135"/>
      <c r="BU47" s="19">
        <v>0</v>
      </c>
      <c r="BV47" s="730"/>
      <c r="BW47" s="19">
        <v>400901</v>
      </c>
      <c r="BX47" s="731"/>
      <c r="BY47" s="19">
        <v>0</v>
      </c>
      <c r="BZ47" s="135"/>
      <c r="CA47" s="19">
        <v>2653</v>
      </c>
      <c r="CB47" s="135"/>
      <c r="CC47" s="19">
        <v>0</v>
      </c>
      <c r="CD47" s="135"/>
      <c r="CE47" s="19">
        <v>0</v>
      </c>
      <c r="CF47" s="731"/>
      <c r="CG47" s="19">
        <v>300</v>
      </c>
      <c r="CH47" s="135"/>
      <c r="CI47" s="19">
        <v>0</v>
      </c>
      <c r="CJ47" s="135"/>
      <c r="CK47" s="19">
        <v>0</v>
      </c>
      <c r="CL47" s="135"/>
      <c r="CM47" s="19">
        <v>0</v>
      </c>
      <c r="CN47" s="731"/>
      <c r="CO47" s="19">
        <v>0</v>
      </c>
      <c r="CP47" s="135" t="s">
        <v>74</v>
      </c>
      <c r="CQ47" s="19">
        <v>0</v>
      </c>
      <c r="CR47" s="135"/>
      <c r="CS47" s="19">
        <v>0</v>
      </c>
      <c r="CT47" s="728" t="s">
        <v>74</v>
      </c>
      <c r="CU47" s="19">
        <v>137819</v>
      </c>
      <c r="CV47" s="731"/>
      <c r="CW47" s="19">
        <v>0</v>
      </c>
      <c r="CX47" s="135"/>
      <c r="CY47" s="19">
        <v>948</v>
      </c>
      <c r="CZ47" s="731"/>
      <c r="DA47" s="19">
        <v>3005351</v>
      </c>
      <c r="DB47" s="731"/>
      <c r="DC47" s="19">
        <v>10000</v>
      </c>
      <c r="DD47" s="731"/>
      <c r="DE47" s="19">
        <v>0</v>
      </c>
      <c r="DF47" s="731"/>
      <c r="DG47" s="19">
        <v>0</v>
      </c>
      <c r="DH47" s="731"/>
      <c r="DI47" s="19">
        <v>0</v>
      </c>
      <c r="DJ47" s="731" t="s">
        <v>74</v>
      </c>
      <c r="DK47" s="19">
        <v>0</v>
      </c>
      <c r="DL47" s="731"/>
      <c r="DM47" s="19">
        <v>0</v>
      </c>
      <c r="DN47" s="731"/>
      <c r="DO47" s="19">
        <v>-472567</v>
      </c>
      <c r="DP47" s="731"/>
      <c r="DQ47" s="730">
        <f>ROUND(SUM(C47:DO47),1)</f>
        <v>4369415</v>
      </c>
      <c r="DR47" s="731"/>
      <c r="DS47" s="19">
        <v>4245792</v>
      </c>
    </row>
    <row r="48" spans="1:123" ht="13.5" customHeight="1">
      <c r="A48" s="551" t="s">
        <v>696</v>
      </c>
      <c r="B48" s="2" t="s">
        <v>74</v>
      </c>
      <c r="C48" s="19">
        <v>0</v>
      </c>
      <c r="D48" s="135"/>
      <c r="E48" s="19">
        <v>0</v>
      </c>
      <c r="F48" s="135"/>
      <c r="G48" s="19">
        <v>0</v>
      </c>
      <c r="H48" s="135"/>
      <c r="I48" s="19">
        <v>0</v>
      </c>
      <c r="J48" s="135"/>
      <c r="K48" s="19">
        <v>0</v>
      </c>
      <c r="L48" s="135"/>
      <c r="M48" s="19">
        <v>-31</v>
      </c>
      <c r="N48" s="135"/>
      <c r="O48" s="19">
        <v>0</v>
      </c>
      <c r="P48" s="731"/>
      <c r="Q48" s="19">
        <v>-380</v>
      </c>
      <c r="R48" s="731"/>
      <c r="S48" s="19">
        <v>0</v>
      </c>
      <c r="T48" s="731"/>
      <c r="U48" s="19">
        <v>0</v>
      </c>
      <c r="V48" s="135"/>
      <c r="W48" s="19">
        <v>0</v>
      </c>
      <c r="X48" s="135"/>
      <c r="Y48" s="19">
        <v>-1835</v>
      </c>
      <c r="Z48" s="135"/>
      <c r="AA48" s="19">
        <v>0</v>
      </c>
      <c r="AB48" s="135" t="s">
        <v>74</v>
      </c>
      <c r="AC48" s="19">
        <v>-300</v>
      </c>
      <c r="AD48" s="135" t="s">
        <v>74</v>
      </c>
      <c r="AE48" s="19">
        <v>-79</v>
      </c>
      <c r="AF48" s="22"/>
      <c r="AG48" s="19">
        <v>0</v>
      </c>
      <c r="AH48" s="135"/>
      <c r="AI48" s="19">
        <v>0</v>
      </c>
      <c r="AJ48" s="135"/>
      <c r="AK48" s="19">
        <v>-14858</v>
      </c>
      <c r="AL48" s="135"/>
      <c r="AM48" s="19">
        <v>-28129</v>
      </c>
      <c r="AN48" s="135" t="s">
        <v>74</v>
      </c>
      <c r="AO48" s="19">
        <v>0</v>
      </c>
      <c r="AP48" s="135"/>
      <c r="AQ48" s="19">
        <v>0</v>
      </c>
      <c r="AR48" s="135"/>
      <c r="AS48" s="19">
        <v>-105443</v>
      </c>
      <c r="AT48" s="732"/>
      <c r="AU48" s="19">
        <v>0</v>
      </c>
      <c r="AV48" s="732"/>
      <c r="AW48" s="19">
        <v>0</v>
      </c>
      <c r="AX48" s="135"/>
      <c r="AY48" s="19">
        <v>-83197</v>
      </c>
      <c r="AZ48" s="135"/>
      <c r="BA48" s="19">
        <v>-5000</v>
      </c>
      <c r="BB48" s="135"/>
      <c r="BC48" s="19">
        <v>0</v>
      </c>
      <c r="BD48" s="135"/>
      <c r="BE48" s="19">
        <v>0</v>
      </c>
      <c r="BF48" s="135"/>
      <c r="BG48" s="19">
        <v>0</v>
      </c>
      <c r="BH48" s="135"/>
      <c r="BI48" s="19">
        <v>0</v>
      </c>
      <c r="BJ48" s="135"/>
      <c r="BK48" s="19">
        <v>-592</v>
      </c>
      <c r="BL48" s="135"/>
      <c r="BM48" s="19">
        <v>-1119</v>
      </c>
      <c r="BN48" s="135"/>
      <c r="BO48" s="19">
        <v>-433</v>
      </c>
      <c r="BP48" s="731"/>
      <c r="BQ48" s="19">
        <v>0</v>
      </c>
      <c r="BR48" s="135"/>
      <c r="BS48" s="19">
        <v>-286310</v>
      </c>
      <c r="BT48" s="135"/>
      <c r="BU48" s="19">
        <v>0</v>
      </c>
      <c r="BV48" s="730"/>
      <c r="BW48" s="19">
        <v>0</v>
      </c>
      <c r="BX48" s="731"/>
      <c r="BY48" s="19">
        <v>0</v>
      </c>
      <c r="BZ48" s="135"/>
      <c r="CA48" s="19">
        <v>0</v>
      </c>
      <c r="CB48" s="135"/>
      <c r="CC48" s="19">
        <v>0</v>
      </c>
      <c r="CD48" s="135"/>
      <c r="CE48" s="19">
        <v>0</v>
      </c>
      <c r="CF48" s="731"/>
      <c r="CG48" s="19">
        <v>-60</v>
      </c>
      <c r="CH48" s="135"/>
      <c r="CI48" s="19">
        <v>-5142</v>
      </c>
      <c r="CJ48" s="135"/>
      <c r="CK48" s="19">
        <v>0</v>
      </c>
      <c r="CL48" s="135"/>
      <c r="CM48" s="19">
        <v>0</v>
      </c>
      <c r="CN48" s="731"/>
      <c r="CO48" s="19">
        <v>0</v>
      </c>
      <c r="CP48" s="135" t="s">
        <v>74</v>
      </c>
      <c r="CQ48" s="19">
        <v>0</v>
      </c>
      <c r="CR48" s="135"/>
      <c r="CS48" s="19">
        <v>0</v>
      </c>
      <c r="CT48" s="728" t="s">
        <v>74</v>
      </c>
      <c r="CU48" s="19">
        <v>-4556</v>
      </c>
      <c r="CV48" s="731"/>
      <c r="CW48" s="19">
        <v>0</v>
      </c>
      <c r="CX48" s="135"/>
      <c r="CY48" s="19">
        <v>-384654</v>
      </c>
      <c r="CZ48" s="731"/>
      <c r="DA48" s="19">
        <v>-263061</v>
      </c>
      <c r="DB48" s="731"/>
      <c r="DC48" s="19">
        <v>-3148</v>
      </c>
      <c r="DD48" s="731"/>
      <c r="DE48" s="19">
        <v>-360</v>
      </c>
      <c r="DF48" s="731"/>
      <c r="DG48" s="19">
        <v>-15163</v>
      </c>
      <c r="DH48" s="731"/>
      <c r="DI48" s="19">
        <v>0</v>
      </c>
      <c r="DJ48" s="731" t="s">
        <v>74</v>
      </c>
      <c r="DK48" s="19">
        <v>0</v>
      </c>
      <c r="DL48" s="731"/>
      <c r="DM48" s="19">
        <v>0</v>
      </c>
      <c r="DN48" s="731"/>
      <c r="DO48" s="19">
        <v>472567</v>
      </c>
      <c r="DP48" s="731"/>
      <c r="DQ48" s="730">
        <f>ROUND(SUM(C48:DO48),1)</f>
        <v>-731283</v>
      </c>
      <c r="DR48" s="731"/>
      <c r="DS48" s="19">
        <v>-937735</v>
      </c>
    </row>
    <row r="49" spans="1:123" ht="16.350000000000001" customHeight="1">
      <c r="A49" s="10" t="s">
        <v>697</v>
      </c>
      <c r="B49" s="4" t="s">
        <v>74</v>
      </c>
      <c r="C49" s="514">
        <f>ROUND(SUM(C47:C48),1)</f>
        <v>0</v>
      </c>
      <c r="D49" s="22"/>
      <c r="E49" s="514">
        <f>ROUND(SUM(E47:E48),1)</f>
        <v>0</v>
      </c>
      <c r="F49" s="22"/>
      <c r="G49" s="514">
        <f>ROUND(SUM(G47:G48),1)</f>
        <v>0</v>
      </c>
      <c r="H49" s="22"/>
      <c r="I49" s="514">
        <f>ROUND(SUM(I47:I48),1)</f>
        <v>4837</v>
      </c>
      <c r="J49" s="22"/>
      <c r="K49" s="514">
        <f>ROUND(SUM(K47:K48),1)</f>
        <v>0</v>
      </c>
      <c r="L49" s="22"/>
      <c r="M49" s="514">
        <f>ROUND(SUM(M47:M48),1)</f>
        <v>469</v>
      </c>
      <c r="N49" s="22"/>
      <c r="O49" s="514">
        <f>ROUND(SUM(O47:O48),1)</f>
        <v>0</v>
      </c>
      <c r="P49" s="553"/>
      <c r="Q49" s="514">
        <f>ROUND(SUM(Q47:Q48),1)</f>
        <v>1409</v>
      </c>
      <c r="R49" s="553"/>
      <c r="S49" s="514">
        <f>ROUND(SUM(S47:S48),1)</f>
        <v>0</v>
      </c>
      <c r="T49" s="553"/>
      <c r="U49" s="514">
        <f>ROUND(SUM(U47:U48),1)</f>
        <v>0</v>
      </c>
      <c r="V49" s="22"/>
      <c r="W49" s="514">
        <f>ROUND(SUM(W47:W48),1)</f>
        <v>0</v>
      </c>
      <c r="X49" s="22"/>
      <c r="Y49" s="514">
        <f>ROUND(SUM(Y47:Y48),1)</f>
        <v>1823</v>
      </c>
      <c r="Z49" s="22"/>
      <c r="AA49" s="514">
        <f>ROUND(SUM(AA47:AA48),1)</f>
        <v>130475</v>
      </c>
      <c r="AB49" s="22" t="s">
        <v>74</v>
      </c>
      <c r="AC49" s="514">
        <f>ROUND(SUM(AC47:AC48),1)</f>
        <v>65428</v>
      </c>
      <c r="AD49" s="22" t="s">
        <v>74</v>
      </c>
      <c r="AE49" s="514">
        <f>ROUND(SUM(AE47:AE48),1)</f>
        <v>-79</v>
      </c>
      <c r="AF49" s="22"/>
      <c r="AG49" s="514">
        <f>ROUND(SUM(AG47:AG48),1)</f>
        <v>0</v>
      </c>
      <c r="AH49" s="22"/>
      <c r="AI49" s="514">
        <f>ROUND(SUM(AI47:AI48),1)</f>
        <v>0</v>
      </c>
      <c r="AJ49" s="22"/>
      <c r="AK49" s="514">
        <f>ROUND(SUM(AK47:AK48),1)</f>
        <v>6938</v>
      </c>
      <c r="AL49" s="22"/>
      <c r="AM49" s="514">
        <f>ROUND(SUM(AM47:AM48),1)</f>
        <v>-18129</v>
      </c>
      <c r="AN49" s="22" t="s">
        <v>74</v>
      </c>
      <c r="AO49" s="514">
        <f>ROUND(SUM(AO47:AO48),1)</f>
        <v>0</v>
      </c>
      <c r="AP49" s="22"/>
      <c r="AQ49" s="514">
        <f>ROUND(SUM(AQ47:AQ48),1)</f>
        <v>0</v>
      </c>
      <c r="AR49" s="135"/>
      <c r="AS49" s="514">
        <f>ROUND(SUM(AS47:AS48),1)</f>
        <v>53557</v>
      </c>
      <c r="AT49" s="553"/>
      <c r="AU49" s="514">
        <f>ROUND(SUM(AU47:AU48),1)</f>
        <v>250000</v>
      </c>
      <c r="AV49" s="553"/>
      <c r="AW49" s="514">
        <f>ROUND(SUM(AW47:AW48),1)</f>
        <v>0</v>
      </c>
      <c r="AX49" s="22"/>
      <c r="AY49" s="514">
        <f>ROUND(SUM(AY47:AY48),1)</f>
        <v>-83197</v>
      </c>
      <c r="AZ49" s="22"/>
      <c r="BA49" s="514">
        <f>ROUND(SUM(BA47:BA48),1)</f>
        <v>-5000</v>
      </c>
      <c r="BB49" s="22"/>
      <c r="BC49" s="514">
        <f>ROUND(SUM(BC47:BC48),1)</f>
        <v>0</v>
      </c>
      <c r="BD49" s="22"/>
      <c r="BE49" s="514">
        <f>ROUND(SUM(BE47:BE48),1)</f>
        <v>0</v>
      </c>
      <c r="BF49" s="22"/>
      <c r="BG49" s="514">
        <f>ROUND(SUM(BG47:BG48),1)</f>
        <v>0</v>
      </c>
      <c r="BH49" s="22"/>
      <c r="BI49" s="514">
        <f>ROUND(SUM(BI47:BI48),1)</f>
        <v>0</v>
      </c>
      <c r="BJ49" s="22"/>
      <c r="BK49" s="514">
        <f>ROUND(SUM(BK47:BK48),1)</f>
        <v>-592</v>
      </c>
      <c r="BL49" s="22"/>
      <c r="BM49" s="514">
        <f>ROUND(SUM(BM47:BM48),1)</f>
        <v>42239</v>
      </c>
      <c r="BN49" s="22"/>
      <c r="BO49" s="514">
        <f>ROUND(SUM(BO47:BO48),1)</f>
        <v>1011</v>
      </c>
      <c r="BP49" s="22"/>
      <c r="BQ49" s="514">
        <f>ROUND(SUM(BQ47:BQ48),1)</f>
        <v>0</v>
      </c>
      <c r="BR49" s="22"/>
      <c r="BS49" s="514">
        <f>ROUND(SUM(BS47:BS48),1)</f>
        <v>305115</v>
      </c>
      <c r="BT49" s="22"/>
      <c r="BU49" s="514">
        <f>ROUND(SUM(BU47:BU48),1)</f>
        <v>0</v>
      </c>
      <c r="BV49" s="22"/>
      <c r="BW49" s="514">
        <f>ROUND(SUM(BW47:BW48),1)</f>
        <v>400901</v>
      </c>
      <c r="BX49" s="553"/>
      <c r="BY49" s="514">
        <f>ROUND(SUM(BY47:BY48),1)</f>
        <v>0</v>
      </c>
      <c r="BZ49" s="22"/>
      <c r="CA49" s="514">
        <f>ROUND(SUM(CA47:CA48),1)</f>
        <v>2653</v>
      </c>
      <c r="CB49" s="22"/>
      <c r="CC49" s="514">
        <f>ROUND(SUM(CC47:CC48),1)</f>
        <v>0</v>
      </c>
      <c r="CD49" s="22"/>
      <c r="CE49" s="514">
        <f>ROUND(SUM(CE47:CE48),1)</f>
        <v>0</v>
      </c>
      <c r="CF49" s="553"/>
      <c r="CG49" s="514">
        <f>ROUND(SUM(CG47:CG48),1)</f>
        <v>240</v>
      </c>
      <c r="CH49" s="22"/>
      <c r="CI49" s="514">
        <f>ROUND(SUM(CI47:CI48),1)</f>
        <v>-5142</v>
      </c>
      <c r="CJ49" s="22"/>
      <c r="CK49" s="514">
        <f>ROUND(SUM(CK47:CK48),1)</f>
        <v>0</v>
      </c>
      <c r="CL49" s="22"/>
      <c r="CM49" s="514">
        <f>ROUND(SUM(CM47:CM48),1)</f>
        <v>0</v>
      </c>
      <c r="CN49" s="553"/>
      <c r="CO49" s="514">
        <f>ROUND(SUM(CO47:CO48),1)</f>
        <v>0</v>
      </c>
      <c r="CP49" s="22" t="s">
        <v>74</v>
      </c>
      <c r="CQ49" s="514">
        <f>ROUND(SUM(CQ47:CQ48),1)</f>
        <v>0</v>
      </c>
      <c r="CR49" s="22"/>
      <c r="CS49" s="514">
        <f>ROUND(SUM(CS47:CS48),1)</f>
        <v>0</v>
      </c>
      <c r="CT49" s="728" t="s">
        <v>74</v>
      </c>
      <c r="CU49" s="514">
        <f>ROUND(SUM(CU47:CU48),1)</f>
        <v>133263</v>
      </c>
      <c r="CV49" s="553"/>
      <c r="CW49" s="514">
        <f>ROUND(SUM(CW47:CW48),1)</f>
        <v>0</v>
      </c>
      <c r="CX49" s="22"/>
      <c r="CY49" s="514">
        <f>ROUND(SUM(CY47:CY48),1)</f>
        <v>-383706</v>
      </c>
      <c r="CZ49" s="553"/>
      <c r="DA49" s="514">
        <f>ROUND(SUM(DA47:DA48),1)</f>
        <v>2742290</v>
      </c>
      <c r="DB49" s="553"/>
      <c r="DC49" s="514">
        <f>ROUND(SUM(DC47:DC48),1)</f>
        <v>6852</v>
      </c>
      <c r="DD49" s="553"/>
      <c r="DE49" s="514">
        <f>ROUND(SUM(DE47:DE48),1)</f>
        <v>-360</v>
      </c>
      <c r="DF49" s="553"/>
      <c r="DG49" s="514">
        <f>ROUND(SUM(DG47:DG48),1)</f>
        <v>-15163</v>
      </c>
      <c r="DH49" s="553"/>
      <c r="DI49" s="514">
        <f>ROUND(SUM(DI47:DI48),1)</f>
        <v>0</v>
      </c>
      <c r="DJ49" s="553" t="s">
        <v>74</v>
      </c>
      <c r="DK49" s="514">
        <f>ROUND(SUM(DK47:DK48),1)</f>
        <v>0</v>
      </c>
      <c r="DL49" s="553"/>
      <c r="DM49" s="514">
        <f>ROUND(SUM(DM47:DM48),1)</f>
        <v>0</v>
      </c>
      <c r="DN49" s="553"/>
      <c r="DO49" s="514">
        <f>ROUND(SUM(DO47:DO48),1)</f>
        <v>0</v>
      </c>
      <c r="DP49" s="553"/>
      <c r="DQ49" s="514">
        <f>ROUND(SUM(DQ47:DQ48),1)</f>
        <v>3638132</v>
      </c>
      <c r="DR49" s="731"/>
      <c r="DS49" s="514">
        <f>ROUND(SUM(DS47:DS48),1)</f>
        <v>3308057</v>
      </c>
    </row>
    <row r="50" spans="1:123" ht="13.35" customHeight="1">
      <c r="A50" s="2"/>
      <c r="B50" s="2" t="s">
        <v>74</v>
      </c>
      <c r="C50" s="22"/>
      <c r="D50" s="135"/>
      <c r="E50" s="22"/>
      <c r="F50" s="135"/>
      <c r="G50" s="22"/>
      <c r="H50" s="135"/>
      <c r="I50" s="22"/>
      <c r="J50" s="135"/>
      <c r="K50" s="22"/>
      <c r="L50" s="135"/>
      <c r="M50" s="22"/>
      <c r="N50" s="135"/>
      <c r="O50" s="22"/>
      <c r="P50" s="135"/>
      <c r="Q50" s="22"/>
      <c r="R50" s="135"/>
      <c r="S50" s="22"/>
      <c r="T50" s="135"/>
      <c r="U50" s="22"/>
      <c r="V50" s="22"/>
      <c r="W50" s="22"/>
      <c r="X50" s="135"/>
      <c r="Y50" s="22"/>
      <c r="Z50" s="135"/>
      <c r="AA50" s="22"/>
      <c r="AB50" s="135"/>
      <c r="AC50" s="22"/>
      <c r="AD50" s="135"/>
      <c r="AE50" s="22"/>
      <c r="AF50" s="22"/>
      <c r="AG50" s="22"/>
      <c r="AH50" s="135"/>
      <c r="AI50" s="22"/>
      <c r="AJ50" s="135"/>
      <c r="AK50" s="22"/>
      <c r="AL50" s="135"/>
      <c r="AM50" s="22"/>
      <c r="AN50" s="135"/>
      <c r="AO50" s="22"/>
      <c r="AP50" s="135"/>
      <c r="AQ50" s="22"/>
      <c r="AR50" s="135"/>
      <c r="AS50" s="22"/>
      <c r="AT50" s="135"/>
      <c r="AU50" s="22"/>
      <c r="AV50" s="135"/>
      <c r="AW50" s="22"/>
      <c r="AX50" s="135"/>
      <c r="AY50" s="22"/>
      <c r="AZ50" s="135"/>
      <c r="BA50" s="22"/>
      <c r="BB50" s="135"/>
      <c r="BC50" s="22"/>
      <c r="BD50" s="135"/>
      <c r="BE50" s="22"/>
      <c r="BF50" s="135"/>
      <c r="BG50" s="22"/>
      <c r="BH50" s="135"/>
      <c r="BI50" s="22"/>
      <c r="BJ50" s="135"/>
      <c r="BK50" s="22"/>
      <c r="BL50" s="135"/>
      <c r="BM50" s="22"/>
      <c r="BN50" s="22"/>
      <c r="BO50" s="22"/>
      <c r="BP50" s="135"/>
      <c r="BQ50" s="22"/>
      <c r="BR50" s="135"/>
      <c r="BS50" s="22"/>
      <c r="BT50" s="22"/>
      <c r="BU50" s="22"/>
      <c r="BV50" s="135"/>
      <c r="BW50" s="22"/>
      <c r="BX50" s="135"/>
      <c r="BY50" s="22"/>
      <c r="BZ50" s="135"/>
      <c r="CA50" s="22"/>
      <c r="CB50" s="135"/>
      <c r="CC50" s="22"/>
      <c r="CD50" s="135"/>
      <c r="CE50" s="22"/>
      <c r="CF50" s="135"/>
      <c r="CG50" s="22"/>
      <c r="CH50" s="22"/>
      <c r="CI50" s="22"/>
      <c r="CJ50" s="135"/>
      <c r="CK50" s="22"/>
      <c r="CL50" s="135"/>
      <c r="CM50" s="22"/>
      <c r="CN50" s="135"/>
      <c r="CO50" s="22"/>
      <c r="CP50" s="135"/>
      <c r="CQ50" s="22"/>
      <c r="CR50" s="135"/>
      <c r="CS50" s="22"/>
      <c r="CT50" s="728" t="s">
        <v>74</v>
      </c>
      <c r="CU50" s="22"/>
      <c r="CV50" s="731"/>
      <c r="CW50" s="22"/>
      <c r="CX50" s="22"/>
      <c r="CY50" s="22"/>
      <c r="CZ50" s="731"/>
      <c r="DA50" s="22"/>
      <c r="DB50" s="731"/>
      <c r="DC50" s="22"/>
      <c r="DD50" s="731"/>
      <c r="DE50" s="22"/>
      <c r="DF50" s="731"/>
      <c r="DG50" s="22"/>
      <c r="DH50" s="731"/>
      <c r="DI50" s="22"/>
      <c r="DJ50" s="731"/>
      <c r="DK50" s="22"/>
      <c r="DL50" s="731"/>
      <c r="DM50" s="22"/>
      <c r="DN50" s="731"/>
      <c r="DO50" s="22"/>
      <c r="DP50" s="731"/>
      <c r="DQ50" s="746"/>
      <c r="DR50" s="731"/>
      <c r="DS50" s="22"/>
    </row>
    <row r="51" spans="1:123" ht="14.1" customHeight="1">
      <c r="A51" s="4" t="s">
        <v>698</v>
      </c>
      <c r="B51" s="2"/>
      <c r="C51" s="22"/>
      <c r="D51" s="135"/>
      <c r="E51" s="22"/>
      <c r="F51" s="135"/>
      <c r="G51" s="22"/>
      <c r="H51" s="135"/>
      <c r="I51" s="22"/>
      <c r="J51" s="135"/>
      <c r="K51" s="22"/>
      <c r="L51" s="135"/>
      <c r="M51" s="22"/>
      <c r="N51" s="135"/>
      <c r="O51" s="22"/>
      <c r="P51" s="135"/>
      <c r="Q51" s="22"/>
      <c r="R51" s="135"/>
      <c r="S51" s="22"/>
      <c r="T51" s="135"/>
      <c r="U51" s="22"/>
      <c r="V51" s="22"/>
      <c r="W51" s="22"/>
      <c r="X51" s="135"/>
      <c r="Y51" s="22"/>
      <c r="Z51" s="135"/>
      <c r="AA51" s="22"/>
      <c r="AB51" s="135"/>
      <c r="AC51" s="22"/>
      <c r="AD51" s="135"/>
      <c r="AE51" s="22"/>
      <c r="AF51" s="22"/>
      <c r="AG51" s="22"/>
      <c r="AH51" s="135"/>
      <c r="AI51" s="22"/>
      <c r="AJ51" s="135"/>
      <c r="AK51" s="22"/>
      <c r="AL51" s="135"/>
      <c r="AM51" s="22"/>
      <c r="AN51" s="135"/>
      <c r="AO51" s="22"/>
      <c r="AP51" s="135"/>
      <c r="AQ51" s="22"/>
      <c r="AR51" s="135"/>
      <c r="AS51" s="22"/>
      <c r="AT51" s="135"/>
      <c r="AU51" s="22"/>
      <c r="AV51" s="135"/>
      <c r="AW51" s="22"/>
      <c r="AX51" s="135"/>
      <c r="AY51" s="22"/>
      <c r="AZ51" s="135"/>
      <c r="BA51" s="22"/>
      <c r="BB51" s="135"/>
      <c r="BC51" s="22"/>
      <c r="BD51" s="135"/>
      <c r="BE51" s="22"/>
      <c r="BF51" s="135"/>
      <c r="BG51" s="22"/>
      <c r="BH51" s="135"/>
      <c r="BI51" s="22"/>
      <c r="BJ51" s="135"/>
      <c r="BK51" s="22"/>
      <c r="BL51" s="135"/>
      <c r="BM51" s="22"/>
      <c r="BN51" s="22"/>
      <c r="BO51" s="22"/>
      <c r="BP51" s="135"/>
      <c r="BQ51" s="22"/>
      <c r="BR51" s="135"/>
      <c r="BS51" s="22"/>
      <c r="BT51" s="22"/>
      <c r="BU51" s="22"/>
      <c r="BV51" s="135"/>
      <c r="BW51" s="22"/>
      <c r="BX51" s="135"/>
      <c r="BY51" s="22"/>
      <c r="BZ51" s="135"/>
      <c r="CA51" s="22"/>
      <c r="CB51" s="135"/>
      <c r="CC51" s="22"/>
      <c r="CD51" s="135"/>
      <c r="CE51" s="22"/>
      <c r="CF51" s="135"/>
      <c r="CG51" s="22"/>
      <c r="CH51" s="22"/>
      <c r="CI51" s="22"/>
      <c r="CJ51" s="135"/>
      <c r="CK51" s="22"/>
      <c r="CL51" s="135"/>
      <c r="CM51" s="22"/>
      <c r="CN51" s="135"/>
      <c r="CO51" s="22"/>
      <c r="CP51" s="135"/>
      <c r="CQ51" s="22"/>
      <c r="CR51" s="135"/>
      <c r="CS51" s="22"/>
      <c r="CT51" s="728" t="s">
        <v>74</v>
      </c>
      <c r="CU51" s="22"/>
      <c r="CV51" s="731"/>
      <c r="CW51" s="22"/>
      <c r="CX51" s="22"/>
      <c r="CY51" s="22"/>
      <c r="CZ51" s="731"/>
      <c r="DA51" s="22"/>
      <c r="DB51" s="731"/>
      <c r="DC51" s="22"/>
      <c r="DD51" s="731"/>
      <c r="DE51" s="22"/>
      <c r="DF51" s="731"/>
      <c r="DG51" s="22"/>
      <c r="DH51" s="731"/>
      <c r="DI51" s="22"/>
      <c r="DJ51" s="731"/>
      <c r="DK51" s="22"/>
      <c r="DL51" s="731"/>
      <c r="DM51" s="22"/>
      <c r="DN51" s="731"/>
      <c r="DO51" s="22"/>
      <c r="DP51" s="731"/>
      <c r="DQ51" s="731"/>
      <c r="DR51" s="731"/>
      <c r="DS51" s="22"/>
    </row>
    <row r="52" spans="1:123" ht="14.1" customHeight="1">
      <c r="A52" s="4" t="s">
        <v>699</v>
      </c>
      <c r="B52" s="2"/>
      <c r="C52" s="135"/>
      <c r="D52" s="135"/>
      <c r="E52" s="135"/>
      <c r="F52" s="135"/>
      <c r="G52" s="135"/>
      <c r="H52" s="135"/>
      <c r="I52" s="135"/>
      <c r="J52" s="135"/>
      <c r="K52" s="135"/>
      <c r="L52" s="135"/>
      <c r="M52" s="135"/>
      <c r="N52" s="135"/>
      <c r="O52" s="135"/>
      <c r="P52" s="135"/>
      <c r="Q52" s="135"/>
      <c r="R52" s="135"/>
      <c r="S52" s="135"/>
      <c r="T52" s="135"/>
      <c r="U52" s="135"/>
      <c r="V52" s="135"/>
      <c r="W52" s="135"/>
      <c r="X52" s="135"/>
      <c r="Y52" s="135"/>
      <c r="Z52" s="135"/>
      <c r="AA52" s="135"/>
      <c r="AB52" s="135"/>
      <c r="AC52" s="135"/>
      <c r="AD52" s="135"/>
      <c r="AE52" s="135"/>
      <c r="AF52" s="22"/>
      <c r="AG52" s="135"/>
      <c r="AH52" s="135"/>
      <c r="AI52" s="135"/>
      <c r="AJ52" s="135"/>
      <c r="AK52" s="135"/>
      <c r="AL52" s="135"/>
      <c r="AM52" s="135"/>
      <c r="AN52" s="135"/>
      <c r="AO52" s="135"/>
      <c r="AP52" s="135"/>
      <c r="AQ52" s="135"/>
      <c r="AR52" s="135"/>
      <c r="AS52" s="135"/>
      <c r="AT52" s="135"/>
      <c r="AU52" s="135"/>
      <c r="AV52" s="135"/>
      <c r="AW52" s="135"/>
      <c r="AX52" s="135"/>
      <c r="AY52" s="135"/>
      <c r="AZ52" s="135"/>
      <c r="BA52" s="135"/>
      <c r="BB52" s="135"/>
      <c r="BC52" s="135"/>
      <c r="BD52" s="135"/>
      <c r="BE52" s="135"/>
      <c r="BF52" s="135"/>
      <c r="BG52" s="135"/>
      <c r="BH52" s="135"/>
      <c r="BI52" s="135"/>
      <c r="BJ52" s="135"/>
      <c r="BK52" s="135"/>
      <c r="BL52" s="135"/>
      <c r="BM52" s="135"/>
      <c r="BN52" s="135"/>
      <c r="BO52" s="135"/>
      <c r="BP52" s="135"/>
      <c r="BQ52" s="135"/>
      <c r="BR52" s="135"/>
      <c r="BS52" s="135"/>
      <c r="BT52" s="135"/>
      <c r="BU52" s="135"/>
      <c r="BV52" s="135"/>
      <c r="BW52" s="135"/>
      <c r="BX52" s="135"/>
      <c r="BY52" s="135"/>
      <c r="BZ52" s="135"/>
      <c r="CA52" s="135"/>
      <c r="CB52" s="135"/>
      <c r="CC52" s="135"/>
      <c r="CD52" s="135"/>
      <c r="CE52" s="135"/>
      <c r="CF52" s="135"/>
      <c r="CG52" s="135"/>
      <c r="CH52" s="135"/>
      <c r="CI52" s="135"/>
      <c r="CJ52" s="135"/>
      <c r="CK52" s="135"/>
      <c r="CL52" s="135"/>
      <c r="CM52" s="135"/>
      <c r="CN52" s="135"/>
      <c r="CO52" s="135"/>
      <c r="CP52" s="135"/>
      <c r="CQ52" s="135"/>
      <c r="CR52" s="135"/>
      <c r="CS52" s="135"/>
      <c r="CT52" s="728" t="s">
        <v>74</v>
      </c>
      <c r="CU52" s="135"/>
      <c r="CV52" s="731"/>
      <c r="CW52" s="135"/>
      <c r="CX52" s="135"/>
      <c r="CY52" s="135"/>
      <c r="CZ52" s="731"/>
      <c r="DA52" s="135"/>
      <c r="DB52" s="731"/>
      <c r="DC52" s="135"/>
      <c r="DD52" s="731"/>
      <c r="DE52" s="135"/>
      <c r="DF52" s="731"/>
      <c r="DG52" s="135"/>
      <c r="DH52" s="731"/>
      <c r="DI52" s="135"/>
      <c r="DJ52" s="731"/>
      <c r="DK52" s="135"/>
      <c r="DL52" s="731"/>
      <c r="DM52" s="135"/>
      <c r="DN52" s="731"/>
      <c r="DO52" s="135"/>
      <c r="DP52" s="731"/>
      <c r="DQ52" s="731"/>
      <c r="DR52" s="731"/>
      <c r="DS52" s="135"/>
    </row>
    <row r="53" spans="1:123" ht="14.1" customHeight="1">
      <c r="A53" s="10" t="s">
        <v>700</v>
      </c>
      <c r="B53" s="4" t="s">
        <v>361</v>
      </c>
      <c r="C53" s="22">
        <f>ROUND(SUM(C44)+SUM(C49),1)</f>
        <v>-177</v>
      </c>
      <c r="D53" s="22"/>
      <c r="E53" s="22">
        <f>ROUND(SUM(E44)+SUM(E49),1)</f>
        <v>0</v>
      </c>
      <c r="F53" s="22"/>
      <c r="G53" s="22">
        <f>ROUND(SUM(G44)+SUM(G49),1)</f>
        <v>13</v>
      </c>
      <c r="H53" s="22"/>
      <c r="I53" s="22">
        <f>ROUND(SUM(I44)+SUM(I49),1)</f>
        <v>2826</v>
      </c>
      <c r="J53" s="22"/>
      <c r="K53" s="22">
        <f>ROUND(SUM(K44)+SUM(K49),1)</f>
        <v>6710</v>
      </c>
      <c r="L53" s="22"/>
      <c r="M53" s="22">
        <f>ROUND(SUM(M44)+SUM(M49),1)</f>
        <v>54</v>
      </c>
      <c r="N53" s="22"/>
      <c r="O53" s="22">
        <f>ROUND(SUM(O44)+SUM(O49),1)</f>
        <v>14384</v>
      </c>
      <c r="P53" s="22"/>
      <c r="Q53" s="22">
        <f>ROUND(SUM(Q44)+SUM(Q49),1)</f>
        <v>1971</v>
      </c>
      <c r="R53" s="22"/>
      <c r="S53" s="22">
        <f>ROUND(SUM(S44)+SUM(S49),1)</f>
        <v>13</v>
      </c>
      <c r="T53" s="22"/>
      <c r="U53" s="22">
        <f>ROUND(SUM(U44)+SUM(U49),1)</f>
        <v>-1589</v>
      </c>
      <c r="V53" s="22"/>
      <c r="W53" s="22">
        <f>ROUND(SUM(W44)+SUM(W49),1)</f>
        <v>18214</v>
      </c>
      <c r="X53" s="22"/>
      <c r="Y53" s="22">
        <f>ROUND(SUM(Y44)+SUM(Y49),1)</f>
        <v>18557</v>
      </c>
      <c r="Z53" s="22"/>
      <c r="AA53" s="22">
        <f>ROUND(SUM(AA44)+SUM(AA49),1)</f>
        <v>350</v>
      </c>
      <c r="AB53" s="22" t="s">
        <v>74</v>
      </c>
      <c r="AC53" s="22">
        <f>ROUND(SUM(AC44)+SUM(AC49),1)</f>
        <v>423</v>
      </c>
      <c r="AD53" s="22" t="s">
        <v>74</v>
      </c>
      <c r="AE53" s="22">
        <f>ROUND(SUM(AE44)+SUM(AE49),1)</f>
        <v>-1055</v>
      </c>
      <c r="AF53" s="22"/>
      <c r="AG53" s="22">
        <f>ROUND(SUM(AG44)+SUM(AG49),1)</f>
        <v>0</v>
      </c>
      <c r="AH53" s="22"/>
      <c r="AI53" s="22">
        <f>ROUND(SUM(AI44)+SUM(AI49),1)</f>
        <v>2</v>
      </c>
      <c r="AJ53" s="22"/>
      <c r="AK53" s="22">
        <f>ROUND(SUM(AK44)+SUM(AK49),1)</f>
        <v>1008</v>
      </c>
      <c r="AL53" s="22"/>
      <c r="AM53" s="22">
        <f>ROUND(SUM(AM44)+SUM(AM49),1)</f>
        <v>9637</v>
      </c>
      <c r="AN53" s="22" t="s">
        <v>74</v>
      </c>
      <c r="AO53" s="22">
        <f>ROUND(SUM(AO44)+SUM(AO49),1)</f>
        <v>16</v>
      </c>
      <c r="AP53" s="22"/>
      <c r="AQ53" s="22">
        <f>ROUND(SUM(AQ44)+SUM(AQ49),1)</f>
        <v>2</v>
      </c>
      <c r="AR53" s="135"/>
      <c r="AS53" s="22">
        <f>ROUND(SUM(AS44)+SUM(AS49),1)</f>
        <v>434623</v>
      </c>
      <c r="AT53" s="22"/>
      <c r="AU53" s="22">
        <f>ROUND(SUM(AU44)+SUM(AU49),1)</f>
        <v>262099</v>
      </c>
      <c r="AV53" s="22"/>
      <c r="AW53" s="22">
        <f>ROUND(SUM(AW44)+SUM(AW49),1)</f>
        <v>-40</v>
      </c>
      <c r="AX53" s="22"/>
      <c r="AY53" s="22">
        <f>ROUND(SUM(AY44)+SUM(AY49),1)</f>
        <v>-191817</v>
      </c>
      <c r="AZ53" s="22"/>
      <c r="BA53" s="22">
        <f>ROUND(SUM(BA44)+SUM(BA49),1)</f>
        <v>8175</v>
      </c>
      <c r="BB53" s="22"/>
      <c r="BC53" s="22">
        <f>ROUND(SUM(BC44)+SUM(BC49),1)</f>
        <v>1482</v>
      </c>
      <c r="BD53" s="22"/>
      <c r="BE53" s="22">
        <f>ROUND(SUM(BE44)+SUM(BE49),1)</f>
        <v>81</v>
      </c>
      <c r="BF53" s="22"/>
      <c r="BG53" s="22">
        <f>ROUND(SUM(BG44)+SUM(BG49),1)</f>
        <v>1021</v>
      </c>
      <c r="BH53" s="22"/>
      <c r="BI53" s="22">
        <f>ROUND(SUM(BI44)+SUM(BI49),1)</f>
        <v>345</v>
      </c>
      <c r="BJ53" s="22"/>
      <c r="BK53" s="22">
        <f>ROUND(SUM(BK44)+SUM(BK49),1)</f>
        <v>-725</v>
      </c>
      <c r="BL53" s="22"/>
      <c r="BM53" s="22">
        <f>ROUND(SUM(BM44)+SUM(BM49),1)</f>
        <v>-178125</v>
      </c>
      <c r="BN53" s="22"/>
      <c r="BO53" s="22">
        <f>ROUND(SUM(BO44)+SUM(BO49),1)</f>
        <v>-6766</v>
      </c>
      <c r="BP53" s="22"/>
      <c r="BQ53" s="22">
        <f>ROUND(SUM(BQ44)+SUM(BQ49),1)</f>
        <v>666</v>
      </c>
      <c r="BR53" s="22"/>
      <c r="BS53" s="22">
        <f>ROUND(SUM(BS44)+SUM(BS49),1)</f>
        <v>1926460</v>
      </c>
      <c r="BT53" s="22"/>
      <c r="BU53" s="22">
        <f>ROUND(SUM(BU44)+SUM(BU49),1)</f>
        <v>-164298</v>
      </c>
      <c r="BV53" s="22"/>
      <c r="BW53" s="22">
        <f>ROUND(SUM(BW44)+SUM(BW49),1)</f>
        <v>5151</v>
      </c>
      <c r="BX53" s="22"/>
      <c r="BY53" s="22">
        <f>ROUND(SUM(BY44)+SUM(BY49),1)</f>
        <v>0</v>
      </c>
      <c r="BZ53" s="22"/>
      <c r="CA53" s="22">
        <f>ROUND(SUM(CA44)+SUM(CA49),1)</f>
        <v>-5000</v>
      </c>
      <c r="CB53" s="22"/>
      <c r="CC53" s="22">
        <f>ROUND(SUM(CC44)+SUM(CC49),1)</f>
        <v>95</v>
      </c>
      <c r="CD53" s="22"/>
      <c r="CE53" s="22">
        <f>ROUND(SUM(CE44)+SUM(CE49),1)</f>
        <v>125923</v>
      </c>
      <c r="CF53" s="22"/>
      <c r="CG53" s="22">
        <f>ROUND(SUM(CG44)+SUM(CG49),1)</f>
        <v>0</v>
      </c>
      <c r="CH53" s="22"/>
      <c r="CI53" s="22">
        <f>ROUND(SUM(CI44)+SUM(CI49),1)</f>
        <v>138209</v>
      </c>
      <c r="CJ53" s="22"/>
      <c r="CK53" s="22">
        <f>ROUND(SUM(CK44)+SUM(CK49),1)</f>
        <v>-469</v>
      </c>
      <c r="CL53" s="22"/>
      <c r="CM53" s="22">
        <f>ROUND(SUM(CM44)+SUM(CM49),1)</f>
        <v>3</v>
      </c>
      <c r="CN53" s="22"/>
      <c r="CO53" s="22">
        <f>ROUND(SUM(CO44)+SUM(CO49),1)</f>
        <v>0</v>
      </c>
      <c r="CP53" s="22" t="s">
        <v>74</v>
      </c>
      <c r="CQ53" s="22">
        <f>ROUND(SUM(CQ44)+SUM(CQ49),1)</f>
        <v>0</v>
      </c>
      <c r="CR53" s="22"/>
      <c r="CS53" s="22">
        <f>ROUND(SUM(CS44)+SUM(CS49),1)</f>
        <v>137</v>
      </c>
      <c r="CT53" s="728" t="s">
        <v>74</v>
      </c>
      <c r="CU53" s="22">
        <f>ROUND(SUM(CU44)+SUM(CU49),1)</f>
        <v>-82598</v>
      </c>
      <c r="CV53" s="553"/>
      <c r="CW53" s="22">
        <f>ROUND(SUM(CW44)+SUM(CW49),1)</f>
        <v>144690</v>
      </c>
      <c r="CX53" s="22"/>
      <c r="CY53" s="22">
        <f>ROUND(SUM(CY44)+SUM(CY49),1)</f>
        <v>8700</v>
      </c>
      <c r="CZ53" s="553"/>
      <c r="DA53" s="22">
        <f>ROUND(SUM(DA44)+SUM(DA49),1)</f>
        <v>-50678</v>
      </c>
      <c r="DB53" s="553"/>
      <c r="DC53" s="22">
        <f>ROUND(SUM(DC44)+SUM(DC49),1)</f>
        <v>621</v>
      </c>
      <c r="DD53" s="553"/>
      <c r="DE53" s="22">
        <f>ROUND(SUM(DE44)+SUM(DE49),1)</f>
        <v>-388</v>
      </c>
      <c r="DF53" s="553"/>
      <c r="DG53" s="22">
        <f>ROUND(SUM(DG44)+SUM(DG49),1)</f>
        <v>-5808</v>
      </c>
      <c r="DH53" s="553"/>
      <c r="DI53" s="22">
        <f>ROUND(SUM(DI44)+SUM(DI49),1)</f>
        <v>34</v>
      </c>
      <c r="DJ53" s="553" t="s">
        <v>74</v>
      </c>
      <c r="DK53" s="22">
        <f>ROUND(SUM(DK44)+SUM(DK49),1)</f>
        <v>66</v>
      </c>
      <c r="DL53" s="553"/>
      <c r="DM53" s="22">
        <f>ROUND(SUM(DM44)+SUM(DM49),1)</f>
        <v>0</v>
      </c>
      <c r="DN53" s="553"/>
      <c r="DO53" s="22">
        <f>ROUND(SUM(DO44)+SUM(DO49),1)</f>
        <v>0</v>
      </c>
      <c r="DP53" s="553"/>
      <c r="DQ53" s="22">
        <f>ROUND(SUM(DQ44)+SUM(DQ49),1)</f>
        <v>2443228</v>
      </c>
      <c r="DR53" s="731"/>
      <c r="DS53" s="22">
        <f>ROUND(SUM(DS44)+SUM(DS49),1)</f>
        <v>646896</v>
      </c>
    </row>
    <row r="54" spans="1:123" ht="13.35" customHeight="1">
      <c r="A54" s="2"/>
      <c r="B54" s="2"/>
      <c r="C54" s="135"/>
      <c r="D54" s="135"/>
      <c r="E54" s="135"/>
      <c r="F54" s="135"/>
      <c r="G54" s="135"/>
      <c r="H54" s="135"/>
      <c r="I54" s="135"/>
      <c r="J54" s="135"/>
      <c r="K54" s="135"/>
      <c r="L54" s="135"/>
      <c r="M54" s="135"/>
      <c r="N54" s="135"/>
      <c r="O54" s="135"/>
      <c r="P54" s="135"/>
      <c r="Q54" s="135"/>
      <c r="R54" s="135"/>
      <c r="S54" s="135"/>
      <c r="T54" s="135"/>
      <c r="U54" s="135"/>
      <c r="V54" s="135"/>
      <c r="W54" s="135"/>
      <c r="X54" s="135"/>
      <c r="Y54" s="135"/>
      <c r="Z54" s="135"/>
      <c r="AA54" s="135"/>
      <c r="AB54" s="135"/>
      <c r="AC54" s="135"/>
      <c r="AD54" s="135"/>
      <c r="AE54" s="135"/>
      <c r="AF54" s="22"/>
      <c r="AG54" s="135"/>
      <c r="AH54" s="135"/>
      <c r="AI54" s="135"/>
      <c r="AJ54" s="135"/>
      <c r="AK54" s="135"/>
      <c r="AL54" s="135"/>
      <c r="AM54" s="135"/>
      <c r="AN54" s="135"/>
      <c r="AO54" s="135"/>
      <c r="AP54" s="135"/>
      <c r="AQ54" s="135"/>
      <c r="AR54" s="135"/>
      <c r="AS54" s="135"/>
      <c r="AT54" s="135"/>
      <c r="AU54" s="135"/>
      <c r="AV54" s="135"/>
      <c r="AW54" s="135"/>
      <c r="AX54" s="135"/>
      <c r="AY54" s="135"/>
      <c r="AZ54" s="135"/>
      <c r="BA54" s="135"/>
      <c r="BB54" s="135"/>
      <c r="BC54" s="135"/>
      <c r="BD54" s="135"/>
      <c r="BE54" s="135"/>
      <c r="BF54" s="135"/>
      <c r="BG54" s="135"/>
      <c r="BH54" s="135"/>
      <c r="BI54" s="135"/>
      <c r="BJ54" s="135"/>
      <c r="BK54" s="135"/>
      <c r="BL54" s="135"/>
      <c r="BM54" s="135"/>
      <c r="BN54" s="135"/>
      <c r="BO54" s="135"/>
      <c r="BP54" s="135"/>
      <c r="BQ54" s="135"/>
      <c r="BR54" s="135"/>
      <c r="BS54" s="135"/>
      <c r="BT54" s="135"/>
      <c r="BU54" s="135"/>
      <c r="BV54" s="135"/>
      <c r="BW54" s="135"/>
      <c r="BX54" s="135"/>
      <c r="BY54" s="135"/>
      <c r="BZ54" s="135"/>
      <c r="CA54" s="135"/>
      <c r="CB54" s="135"/>
      <c r="CC54" s="135"/>
      <c r="CD54" s="135"/>
      <c r="CE54" s="135"/>
      <c r="CF54" s="135"/>
      <c r="CG54" s="135"/>
      <c r="CH54" s="135"/>
      <c r="CI54" s="135"/>
      <c r="CJ54" s="135"/>
      <c r="CK54" s="135"/>
      <c r="CL54" s="135"/>
      <c r="CM54" s="135"/>
      <c r="CN54" s="135"/>
      <c r="CO54" s="135"/>
      <c r="CP54" s="135"/>
      <c r="CQ54" s="135"/>
      <c r="CR54" s="135"/>
      <c r="CS54" s="135"/>
      <c r="CT54" s="728" t="s">
        <v>74</v>
      </c>
      <c r="CU54" s="135"/>
      <c r="CV54" s="731"/>
      <c r="CW54" s="135"/>
      <c r="CX54" s="135"/>
      <c r="CY54" s="135"/>
      <c r="CZ54" s="731"/>
      <c r="DA54" s="135"/>
      <c r="DB54" s="731"/>
      <c r="DC54" s="135"/>
      <c r="DD54" s="731"/>
      <c r="DE54" s="135"/>
      <c r="DF54" s="731"/>
      <c r="DG54" s="135"/>
      <c r="DH54" s="731"/>
      <c r="DI54" s="135"/>
      <c r="DJ54" s="731"/>
      <c r="DK54" s="135"/>
      <c r="DL54" s="731"/>
      <c r="DM54" s="135"/>
      <c r="DN54" s="731"/>
      <c r="DO54" s="135"/>
      <c r="DP54" s="731"/>
      <c r="DQ54" s="730"/>
      <c r="DR54" s="731"/>
      <c r="DS54" s="135"/>
    </row>
    <row r="55" spans="1:123" s="2" customFormat="1" ht="16.350000000000001" customHeight="1">
      <c r="A55" s="10" t="s">
        <v>701</v>
      </c>
      <c r="B55" s="4" t="s">
        <v>74</v>
      </c>
      <c r="C55" s="22">
        <v>337</v>
      </c>
      <c r="D55" s="22"/>
      <c r="E55" s="22">
        <v>0</v>
      </c>
      <c r="F55" s="22"/>
      <c r="G55" s="22">
        <v>155</v>
      </c>
      <c r="H55" s="22"/>
      <c r="I55" s="22">
        <v>8264</v>
      </c>
      <c r="J55" s="22"/>
      <c r="K55" s="22">
        <v>768</v>
      </c>
      <c r="L55" s="22"/>
      <c r="M55" s="22">
        <v>272</v>
      </c>
      <c r="N55" s="22"/>
      <c r="O55" s="22">
        <v>-49298</v>
      </c>
      <c r="P55" s="22"/>
      <c r="Q55" s="747">
        <v>66727</v>
      </c>
      <c r="R55" s="22"/>
      <c r="S55" s="22">
        <v>515</v>
      </c>
      <c r="T55" s="22"/>
      <c r="U55" s="22">
        <v>10515</v>
      </c>
      <c r="V55" s="22"/>
      <c r="W55" s="22">
        <v>16616</v>
      </c>
      <c r="X55" s="22"/>
      <c r="Y55" s="22">
        <v>136207</v>
      </c>
      <c r="Z55" s="22"/>
      <c r="AA55" s="22">
        <v>7787</v>
      </c>
      <c r="AB55" s="22"/>
      <c r="AC55" s="22">
        <v>93974</v>
      </c>
      <c r="AD55" s="22"/>
      <c r="AE55" s="22">
        <v>334325</v>
      </c>
      <c r="AF55" s="22"/>
      <c r="AG55" s="22">
        <v>1</v>
      </c>
      <c r="AH55" s="22"/>
      <c r="AI55" s="22">
        <v>60</v>
      </c>
      <c r="AJ55" s="22"/>
      <c r="AK55" s="22">
        <v>7628</v>
      </c>
      <c r="AL55" s="22"/>
      <c r="AM55" s="22">
        <v>2378</v>
      </c>
      <c r="AN55" s="22"/>
      <c r="AO55" s="22">
        <v>574</v>
      </c>
      <c r="AP55" s="22"/>
      <c r="AQ55" s="22">
        <v>27</v>
      </c>
      <c r="AR55" s="135"/>
      <c r="AS55" s="22">
        <v>14498</v>
      </c>
      <c r="AT55" s="41"/>
      <c r="AU55" s="22">
        <v>270486</v>
      </c>
      <c r="AV55" s="41"/>
      <c r="AW55" s="22">
        <v>3718</v>
      </c>
      <c r="AX55" s="22"/>
      <c r="AY55" s="22">
        <v>902398</v>
      </c>
      <c r="AZ55" s="22"/>
      <c r="BA55" s="22">
        <v>2691</v>
      </c>
      <c r="BB55" s="22"/>
      <c r="BC55" s="22">
        <v>16833</v>
      </c>
      <c r="BD55" s="22"/>
      <c r="BE55" s="22">
        <v>278</v>
      </c>
      <c r="BF55" s="22"/>
      <c r="BG55" s="22">
        <v>12324</v>
      </c>
      <c r="BH55" s="22"/>
      <c r="BI55" s="22">
        <v>14613</v>
      </c>
      <c r="BJ55" s="22"/>
      <c r="BK55" s="22">
        <v>6482</v>
      </c>
      <c r="BL55" s="22"/>
      <c r="BM55" s="22">
        <v>1169757</v>
      </c>
      <c r="BN55" s="37"/>
      <c r="BO55" s="22">
        <v>12136</v>
      </c>
      <c r="BP55" s="22"/>
      <c r="BQ55" s="22">
        <v>903</v>
      </c>
      <c r="BR55" s="22"/>
      <c r="BS55" s="22">
        <v>3195863</v>
      </c>
      <c r="BT55" s="22"/>
      <c r="BU55" s="22">
        <v>280378</v>
      </c>
      <c r="BV55" s="22"/>
      <c r="BW55" s="22">
        <v>132478</v>
      </c>
      <c r="BX55" s="22"/>
      <c r="BY55" s="22">
        <v>0</v>
      </c>
      <c r="BZ55" s="22"/>
      <c r="CA55" s="22">
        <v>-30481</v>
      </c>
      <c r="CB55" s="22"/>
      <c r="CC55" s="22">
        <v>435</v>
      </c>
      <c r="CD55" s="22"/>
      <c r="CE55" s="22">
        <v>605467</v>
      </c>
      <c r="CF55" s="22"/>
      <c r="CG55" s="22">
        <v>-7</v>
      </c>
      <c r="CH55" s="22"/>
      <c r="CI55" s="22">
        <v>31396</v>
      </c>
      <c r="CJ55" s="22"/>
      <c r="CK55" s="22">
        <v>-25934</v>
      </c>
      <c r="CL55" s="22"/>
      <c r="CM55" s="22">
        <v>81</v>
      </c>
      <c r="CN55" s="22"/>
      <c r="CO55" s="22">
        <v>0</v>
      </c>
      <c r="CP55" s="22" t="s">
        <v>74</v>
      </c>
      <c r="CQ55" s="22">
        <v>0</v>
      </c>
      <c r="CR55" s="22"/>
      <c r="CS55" s="22">
        <v>-137</v>
      </c>
      <c r="CT55" s="728" t="s">
        <v>74</v>
      </c>
      <c r="CU55" s="22">
        <v>432404</v>
      </c>
      <c r="CV55" s="553"/>
      <c r="CW55" s="22">
        <v>209488</v>
      </c>
      <c r="CX55" s="37"/>
      <c r="CY55" s="22">
        <v>338802</v>
      </c>
      <c r="CZ55" s="553"/>
      <c r="DA55" s="22">
        <v>1969006</v>
      </c>
      <c r="DB55" s="553"/>
      <c r="DC55" s="22">
        <v>5638</v>
      </c>
      <c r="DD55" s="553"/>
      <c r="DE55" s="22">
        <v>12737</v>
      </c>
      <c r="DF55" s="553"/>
      <c r="DG55" s="22">
        <v>65579</v>
      </c>
      <c r="DH55" s="553"/>
      <c r="DI55" s="22">
        <v>368</v>
      </c>
      <c r="DJ55" s="553" t="s">
        <v>74</v>
      </c>
      <c r="DK55" s="22">
        <v>168</v>
      </c>
      <c r="DL55" s="553"/>
      <c r="DM55" s="22">
        <v>0</v>
      </c>
      <c r="DN55" s="553"/>
      <c r="DO55" s="22">
        <v>0</v>
      </c>
      <c r="DP55" s="553"/>
      <c r="DQ55" s="37">
        <f>SUM(C55:DO55)</f>
        <v>10288678</v>
      </c>
      <c r="DR55" s="731"/>
      <c r="DS55" s="22">
        <v>9641782</v>
      </c>
    </row>
    <row r="56" spans="1:123" ht="20.100000000000001" customHeight="1" thickBot="1">
      <c r="A56" s="10" t="s">
        <v>702</v>
      </c>
      <c r="B56" s="4" t="s">
        <v>361</v>
      </c>
      <c r="C56" s="131">
        <f>ROUND(SUM(C53+C55),1)</f>
        <v>160</v>
      </c>
      <c r="D56" s="528"/>
      <c r="E56" s="131">
        <f>ROUND(SUM(E53+E55),1)</f>
        <v>0</v>
      </c>
      <c r="F56" s="528"/>
      <c r="G56" s="131">
        <f>ROUND(SUM(G53+G55),1)</f>
        <v>168</v>
      </c>
      <c r="H56" s="528"/>
      <c r="I56" s="131">
        <f>ROUND(SUM(I53+I55),1)</f>
        <v>11090</v>
      </c>
      <c r="J56" s="528"/>
      <c r="K56" s="131">
        <f>ROUND(SUM(K53+K55),0)</f>
        <v>7478</v>
      </c>
      <c r="L56" s="528"/>
      <c r="M56" s="131">
        <f>ROUND(SUM(M53+M55),1)</f>
        <v>326</v>
      </c>
      <c r="N56" s="528"/>
      <c r="O56" s="131">
        <f>ROUND(SUM(O53+O55),1)</f>
        <v>-34914</v>
      </c>
      <c r="P56" s="528"/>
      <c r="Q56" s="418">
        <f>ROUND(SUM(Q53+Q55),1)</f>
        <v>68698</v>
      </c>
      <c r="R56" s="528"/>
      <c r="S56" s="131">
        <f>ROUND(SUM(S53+S55),1)</f>
        <v>528</v>
      </c>
      <c r="T56" s="528"/>
      <c r="U56" s="131">
        <f>ROUND(SUM(U53+U55),1)</f>
        <v>8926</v>
      </c>
      <c r="V56" s="418"/>
      <c r="W56" s="131">
        <f>ROUND(SUM(W53+W55),1)</f>
        <v>34830</v>
      </c>
      <c r="X56" s="528"/>
      <c r="Y56" s="131">
        <f>ROUND(SUM(Y53+Y55),1)</f>
        <v>154764</v>
      </c>
      <c r="Z56" s="528"/>
      <c r="AA56" s="131">
        <f>ROUND(SUM(AA53+AA55),1)</f>
        <v>8137</v>
      </c>
      <c r="AB56" s="528"/>
      <c r="AC56" s="131">
        <f>ROUND(SUM(AC53+AC55),1)</f>
        <v>94397</v>
      </c>
      <c r="AD56" s="528"/>
      <c r="AE56" s="131">
        <f>ROUND(SUM(AE53+AE55),1)</f>
        <v>333270</v>
      </c>
      <c r="AF56" s="528"/>
      <c r="AG56" s="131">
        <f>ROUND(SUM(AG53+AG55),1)</f>
        <v>1</v>
      </c>
      <c r="AH56" s="528"/>
      <c r="AI56" s="131">
        <f>ROUND(SUM(AI53+AI55),1)</f>
        <v>62</v>
      </c>
      <c r="AJ56" s="528"/>
      <c r="AK56" s="131">
        <f>ROUND(SUM(AK53+AK55),1)</f>
        <v>8636</v>
      </c>
      <c r="AL56" s="528"/>
      <c r="AM56" s="131">
        <f>ROUND(SUM(AM53+AM55),1)</f>
        <v>12015</v>
      </c>
      <c r="AN56" s="528"/>
      <c r="AO56" s="131">
        <f>ROUND(SUM(AO53+AO55),1)</f>
        <v>590</v>
      </c>
      <c r="AP56" s="528"/>
      <c r="AQ56" s="131">
        <f>ROUND(SUM(AQ53+AQ55),1)</f>
        <v>29</v>
      </c>
      <c r="AR56" s="528"/>
      <c r="AS56" s="131">
        <f>ROUND(SUM(AS53+AS55),1)</f>
        <v>449121</v>
      </c>
      <c r="AT56" s="528"/>
      <c r="AU56" s="131">
        <f>ROUND(SUM(AU53+AU55),1)</f>
        <v>532585</v>
      </c>
      <c r="AV56" s="528"/>
      <c r="AW56" s="131">
        <f>ROUND(SUM(AW53+AW55),1)</f>
        <v>3678</v>
      </c>
      <c r="AX56" s="528"/>
      <c r="AY56" s="131">
        <f>ROUND(SUM(AY53+AY55),1)</f>
        <v>710581</v>
      </c>
      <c r="AZ56" s="528"/>
      <c r="BA56" s="131">
        <f>ROUND(SUM(BA53+BA55),1)</f>
        <v>10866</v>
      </c>
      <c r="BB56" s="528"/>
      <c r="BC56" s="131">
        <f>ROUND(SUM(BC53+BC55),1)</f>
        <v>18315</v>
      </c>
      <c r="BD56" s="528"/>
      <c r="BE56" s="131">
        <f>ROUND(SUM(BE53+BE55),1)</f>
        <v>359</v>
      </c>
      <c r="BF56" s="528"/>
      <c r="BG56" s="131">
        <f>ROUND(SUM(BG53+BG55),1)</f>
        <v>13345</v>
      </c>
      <c r="BH56" s="528"/>
      <c r="BI56" s="131">
        <f>ROUND(SUM(BI53+BI55),1)</f>
        <v>14958</v>
      </c>
      <c r="BJ56" s="528"/>
      <c r="BK56" s="131">
        <f>ROUND(SUM(BK53+BK55),1)</f>
        <v>5757</v>
      </c>
      <c r="BL56" s="528"/>
      <c r="BM56" s="131">
        <f>ROUND(SUM(BM53+BM55),1)</f>
        <v>991632</v>
      </c>
      <c r="BN56" s="418"/>
      <c r="BO56" s="132">
        <f>ROUND(SUM(BO53+BO55),1)</f>
        <v>5370</v>
      </c>
      <c r="BP56" s="528"/>
      <c r="BQ56" s="131">
        <f>ROUND(SUM(BQ53+BQ55),1)</f>
        <v>1569</v>
      </c>
      <c r="BR56" s="528"/>
      <c r="BS56" s="131">
        <f>ROUND(SUM(BS53+BS55),1)</f>
        <v>5122323</v>
      </c>
      <c r="BT56" s="418"/>
      <c r="BU56" s="132">
        <f>ROUND(SUM(BU53+BU55),1)</f>
        <v>116080</v>
      </c>
      <c r="BV56" s="528"/>
      <c r="BW56" s="131">
        <f>ROUND(SUM(BW53+BW55),1)</f>
        <v>137629</v>
      </c>
      <c r="BX56" s="528"/>
      <c r="BY56" s="131">
        <f>ROUND(SUM(BY53+BY55),1)</f>
        <v>0</v>
      </c>
      <c r="BZ56" s="528"/>
      <c r="CA56" s="131">
        <f>ROUND(SUM(CA53+CA55),1)</f>
        <v>-35481</v>
      </c>
      <c r="CB56" s="528"/>
      <c r="CC56" s="131">
        <f>ROUND(SUM(CC53+CC55),1)</f>
        <v>530</v>
      </c>
      <c r="CD56" s="528"/>
      <c r="CE56" s="131">
        <f>ROUND(SUM(CE53+CE55),1)</f>
        <v>731390</v>
      </c>
      <c r="CF56" s="528"/>
      <c r="CG56" s="131">
        <f>ROUND(SUM(CG53+CG55),1)</f>
        <v>-7</v>
      </c>
      <c r="CH56" s="418"/>
      <c r="CI56" s="132">
        <f>ROUND(SUM(CI53+CI55),1)</f>
        <v>169605</v>
      </c>
      <c r="CJ56" s="528"/>
      <c r="CK56" s="131">
        <f>ROUND(SUM(CK53+CK55),1)</f>
        <v>-26403</v>
      </c>
      <c r="CL56" s="528"/>
      <c r="CM56" s="131">
        <f>ROUND(SUM(CM53+CM55),1)</f>
        <v>84</v>
      </c>
      <c r="CN56" s="528"/>
      <c r="CO56" s="131">
        <f>ROUND(SUM(CO53+CO55),1)</f>
        <v>0</v>
      </c>
      <c r="CP56" s="528"/>
      <c r="CQ56" s="131">
        <f>ROUND(SUM(CQ53+CQ55),1)</f>
        <v>0</v>
      </c>
      <c r="CR56" s="528"/>
      <c r="CS56" s="131">
        <f>ROUND(SUM(CS53+CS55),1)</f>
        <v>0</v>
      </c>
      <c r="CT56" s="552" t="s">
        <v>74</v>
      </c>
      <c r="CU56" s="131">
        <f>ROUND(SUM(CU53+CU55),1)</f>
        <v>349806</v>
      </c>
      <c r="CV56" s="528"/>
      <c r="CW56" s="131">
        <f>ROUND(SUM(CW53+CW55),1)</f>
        <v>354178</v>
      </c>
      <c r="CX56" s="418"/>
      <c r="CY56" s="132">
        <f>ROUND(SUM(CY53+CY55),1)</f>
        <v>347502</v>
      </c>
      <c r="CZ56" s="528"/>
      <c r="DA56" s="131">
        <f>ROUND(SUM(DA53+DA55),1)</f>
        <v>1918328</v>
      </c>
      <c r="DB56" s="528"/>
      <c r="DC56" s="131">
        <f>ROUND(SUM(DC53+DC55),1)</f>
        <v>6259</v>
      </c>
      <c r="DD56" s="528"/>
      <c r="DE56" s="131">
        <f>ROUND(SUM(DE53+DE55),1)</f>
        <v>12349</v>
      </c>
      <c r="DF56" s="528"/>
      <c r="DG56" s="131">
        <f>ROUND(SUM(DG53+DG55),1)</f>
        <v>59771</v>
      </c>
      <c r="DH56" s="528"/>
      <c r="DI56" s="131">
        <f>ROUND(SUM(DI53+DI55),1)</f>
        <v>402</v>
      </c>
      <c r="DJ56" s="528"/>
      <c r="DK56" s="131">
        <f>ROUND(SUM(DK53+DK55),1)</f>
        <v>234</v>
      </c>
      <c r="DL56" s="528"/>
      <c r="DM56" s="131">
        <f>ROUND(SUM(DM53+DM55),1)</f>
        <v>0</v>
      </c>
      <c r="DN56" s="528"/>
      <c r="DO56" s="131">
        <f>ROUND(SUM(DO53+DO55),1)</f>
        <v>0</v>
      </c>
      <c r="DP56" s="528"/>
      <c r="DQ56" s="131">
        <f>ROUND(SUM(DQ53+DQ55),1)</f>
        <v>12731906</v>
      </c>
      <c r="DR56" s="528"/>
      <c r="DS56" s="132">
        <f>ROUND(SUM(DS53+DS55),1)</f>
        <v>10288678</v>
      </c>
    </row>
    <row r="57" spans="1:123" s="419" customFormat="1" ht="16.5" thickTop="1">
      <c r="A57" s="22"/>
      <c r="B57" s="22"/>
      <c r="C57" s="554"/>
      <c r="D57" s="413"/>
      <c r="E57" s="554"/>
      <c r="F57" s="413"/>
      <c r="G57" s="554"/>
      <c r="H57" s="413"/>
      <c r="I57" s="554"/>
      <c r="J57" s="413"/>
      <c r="K57" s="554"/>
      <c r="L57" s="413"/>
      <c r="M57" s="554"/>
      <c r="N57" s="413"/>
      <c r="O57" s="554"/>
      <c r="P57" s="413"/>
      <c r="Q57" s="554"/>
      <c r="R57" s="413"/>
      <c r="S57" s="554"/>
      <c r="T57" s="413"/>
      <c r="U57" s="554"/>
      <c r="V57" s="413"/>
      <c r="W57" s="554"/>
      <c r="X57" s="413"/>
      <c r="Y57" s="554"/>
      <c r="Z57" s="413"/>
      <c r="AA57" s="554"/>
      <c r="AB57" s="413"/>
      <c r="AC57" s="554"/>
      <c r="AD57" s="413"/>
      <c r="AE57" s="554"/>
      <c r="AF57" s="413"/>
      <c r="AG57" s="554"/>
      <c r="AH57" s="413"/>
      <c r="AI57" s="554"/>
      <c r="AJ57" s="413"/>
      <c r="AK57" s="554"/>
      <c r="AL57" s="413"/>
      <c r="AM57" s="554"/>
      <c r="AN57" s="413"/>
      <c r="AO57" s="554"/>
      <c r="AP57" s="413"/>
      <c r="AQ57" s="554"/>
      <c r="AR57" s="413"/>
      <c r="AS57" s="554"/>
      <c r="AT57" s="413"/>
      <c r="AU57" s="554"/>
      <c r="AV57" s="413"/>
      <c r="AW57" s="554"/>
      <c r="AX57" s="413"/>
      <c r="AY57" s="554"/>
      <c r="AZ57" s="413"/>
      <c r="BA57" s="554"/>
      <c r="BB57" s="413"/>
      <c r="BC57" s="554"/>
      <c r="BD57" s="413"/>
      <c r="BE57" s="554"/>
      <c r="BF57" s="413"/>
      <c r="BG57" s="554"/>
      <c r="BH57" s="413"/>
      <c r="BI57" s="554"/>
      <c r="BJ57" s="413"/>
      <c r="BK57" s="554"/>
      <c r="BL57" s="413"/>
      <c r="BM57" s="554"/>
      <c r="BN57" s="413"/>
      <c r="BO57" s="413"/>
      <c r="BP57" s="413"/>
      <c r="BQ57" s="554"/>
      <c r="BR57" s="413"/>
      <c r="BS57" s="554"/>
      <c r="BT57" s="413"/>
      <c r="BU57" s="413"/>
      <c r="BV57" s="413"/>
      <c r="BW57" s="554"/>
      <c r="BX57" s="413"/>
      <c r="BY57" s="554"/>
      <c r="BZ57" s="413"/>
      <c r="CA57" s="554"/>
      <c r="CB57" s="413"/>
      <c r="CC57" s="554"/>
      <c r="CD57" s="413"/>
      <c r="CE57" s="554"/>
      <c r="CF57" s="413"/>
      <c r="CG57" s="554"/>
      <c r="CH57" s="413"/>
      <c r="CI57" s="413"/>
      <c r="CJ57" s="413"/>
      <c r="CK57" s="554"/>
      <c r="CL57" s="413"/>
      <c r="CM57" s="554"/>
      <c r="CN57" s="413"/>
      <c r="CO57" s="554"/>
      <c r="CP57" s="413"/>
      <c r="CQ57" s="554"/>
      <c r="CR57" s="413"/>
      <c r="CS57" s="554"/>
      <c r="CT57" s="413"/>
      <c r="CU57" s="554"/>
      <c r="CV57" s="413"/>
      <c r="CW57" s="554"/>
      <c r="CX57" s="413"/>
      <c r="CY57" s="413"/>
      <c r="CZ57" s="413"/>
      <c r="DA57" s="554"/>
      <c r="DB57" s="413"/>
      <c r="DC57" s="554"/>
      <c r="DD57" s="413"/>
      <c r="DE57" s="554"/>
      <c r="DF57" s="555"/>
      <c r="DG57" s="556"/>
      <c r="DH57" s="555"/>
      <c r="DI57" s="556"/>
      <c r="DJ57" s="555"/>
      <c r="DK57" s="556"/>
      <c r="DL57" s="555"/>
      <c r="DM57" s="556"/>
      <c r="DN57" s="555"/>
      <c r="DO57" s="556"/>
      <c r="DP57" s="555"/>
      <c r="DQ57" s="556"/>
      <c r="DR57" s="553"/>
      <c r="DS57" s="553"/>
    </row>
    <row r="58" spans="1:123" s="419" customFormat="1">
      <c r="A58" s="364" t="s">
        <v>468</v>
      </c>
      <c r="C58" s="413"/>
      <c r="D58" s="413"/>
      <c r="E58" s="413"/>
      <c r="F58" s="413"/>
      <c r="G58" s="413"/>
      <c r="H58" s="413"/>
      <c r="I58" s="413"/>
      <c r="J58" s="413"/>
      <c r="K58" s="413"/>
      <c r="L58" s="413"/>
      <c r="M58" s="413"/>
      <c r="N58" s="413"/>
      <c r="O58" s="413"/>
      <c r="P58" s="413"/>
      <c r="Q58" s="413"/>
      <c r="R58" s="413"/>
      <c r="S58" s="413"/>
      <c r="T58" s="413"/>
      <c r="U58" s="413"/>
      <c r="V58" s="413"/>
      <c r="W58" s="413"/>
      <c r="X58" s="413"/>
      <c r="Y58" s="413"/>
      <c r="Z58" s="413"/>
      <c r="AA58" s="413"/>
      <c r="AB58" s="413"/>
      <c r="AC58" s="413"/>
      <c r="AD58" s="413"/>
      <c r="AE58" s="413"/>
      <c r="AF58" s="413"/>
      <c r="AG58" s="413"/>
      <c r="AH58" s="413"/>
      <c r="AI58" s="413"/>
      <c r="AJ58" s="413"/>
      <c r="AK58" s="413"/>
      <c r="AL58" s="413"/>
      <c r="AM58" s="413"/>
      <c r="AN58" s="413"/>
      <c r="AO58" s="413"/>
      <c r="AP58" s="413"/>
      <c r="AQ58" s="413"/>
      <c r="AR58" s="413"/>
      <c r="AS58" s="413"/>
      <c r="AT58" s="413"/>
      <c r="AU58" s="413"/>
      <c r="AV58" s="413"/>
      <c r="AW58" s="413"/>
      <c r="AX58" s="413"/>
      <c r="AY58" s="413"/>
      <c r="AZ58" s="413"/>
      <c r="BA58" s="413"/>
      <c r="BB58" s="413"/>
      <c r="BC58" s="413"/>
      <c r="BD58" s="413"/>
      <c r="BE58" s="413"/>
      <c r="BF58" s="413"/>
      <c r="BG58" s="413"/>
      <c r="BH58" s="413"/>
      <c r="BI58" s="413"/>
      <c r="BJ58" s="413"/>
      <c r="BK58" s="413"/>
      <c r="BL58" s="413"/>
      <c r="BM58" s="413"/>
      <c r="BN58" s="413"/>
      <c r="BO58" s="413"/>
      <c r="BP58" s="413"/>
      <c r="BQ58" s="413"/>
      <c r="BR58" s="413"/>
      <c r="BS58" s="413"/>
      <c r="BT58" s="413"/>
      <c r="BU58" s="413"/>
      <c r="BV58" s="413"/>
      <c r="BW58" s="413"/>
      <c r="BX58" s="413"/>
      <c r="BY58" s="413"/>
      <c r="BZ58" s="413"/>
      <c r="CA58" s="413"/>
      <c r="CB58" s="413"/>
      <c r="CC58" s="413"/>
      <c r="CD58" s="413"/>
      <c r="CE58" s="413"/>
      <c r="CF58" s="413"/>
      <c r="CG58" s="413"/>
      <c r="CH58" s="413"/>
      <c r="CI58" s="413"/>
      <c r="CJ58" s="413"/>
      <c r="CK58" s="413"/>
      <c r="CL58" s="413"/>
      <c r="CM58" s="413"/>
      <c r="CN58" s="413"/>
      <c r="CO58" s="413"/>
      <c r="CP58" s="413"/>
      <c r="CQ58" s="413"/>
      <c r="CR58" s="413"/>
      <c r="CS58" s="413"/>
      <c r="CT58" s="413"/>
      <c r="CU58" s="413"/>
      <c r="CV58" s="413"/>
      <c r="CW58" s="413"/>
      <c r="CX58" s="413"/>
      <c r="CY58" s="413"/>
      <c r="CZ58" s="413"/>
      <c r="DA58" s="413"/>
      <c r="DB58" s="413"/>
      <c r="DC58" s="413"/>
      <c r="DD58" s="413"/>
      <c r="DE58" s="413"/>
      <c r="DF58" s="413"/>
      <c r="DG58" s="413"/>
      <c r="DH58" s="413"/>
      <c r="DI58" s="413"/>
      <c r="DJ58" s="413"/>
      <c r="DK58" s="413"/>
      <c r="DL58" s="413"/>
      <c r="DM58" s="413"/>
      <c r="DN58" s="413"/>
      <c r="DO58" s="413"/>
      <c r="DP58" s="413"/>
      <c r="DQ58" s="413"/>
    </row>
    <row r="59" spans="1:123" s="415" customFormat="1"/>
    <row r="60" spans="1:123" s="415" customFormat="1"/>
    <row r="61" spans="1:123" s="415" customFormat="1">
      <c r="C61" s="420"/>
    </row>
    <row r="62" spans="1:123" s="421" customFormat="1" ht="15">
      <c r="DQ62" s="422"/>
    </row>
    <row r="63" spans="1:123" s="421" customFormat="1" ht="12.75"/>
    <row r="64" spans="1:123">
      <c r="A64" s="423"/>
      <c r="B64" s="423"/>
      <c r="C64" s="423"/>
      <c r="D64" s="423"/>
      <c r="E64" s="423"/>
    </row>
    <row r="65" spans="1:1">
      <c r="A65" s="423"/>
    </row>
    <row r="66" spans="1:1">
      <c r="A66" s="423"/>
    </row>
    <row r="67" spans="1:1">
      <c r="A67" s="423"/>
    </row>
    <row r="72" spans="1:1">
      <c r="A72" s="424"/>
    </row>
    <row r="73" spans="1:1">
      <c r="A73" s="424"/>
    </row>
    <row r="74" spans="1:1">
      <c r="A74" s="424"/>
    </row>
    <row r="75" spans="1:1">
      <c r="A75" s="424"/>
    </row>
    <row r="81" spans="1:1">
      <c r="A81" s="424"/>
    </row>
    <row r="82" spans="1:1">
      <c r="A82" s="424"/>
    </row>
    <row r="84" spans="1:1">
      <c r="A84" s="424"/>
    </row>
    <row r="86" spans="1:1">
      <c r="A86" s="424"/>
    </row>
    <row r="88" spans="1:1">
      <c r="A88" s="424"/>
    </row>
    <row r="90" spans="1:1">
      <c r="A90" s="424"/>
    </row>
    <row r="91" spans="1:1">
      <c r="A91" s="424"/>
    </row>
  </sheetData>
  <mergeCells count="2">
    <mergeCell ref="DQ11:DS11"/>
    <mergeCell ref="DQ12:DS12"/>
  </mergeCells>
  <hyperlinks>
    <hyperlink ref="A58" location="'Footnotes 1 - 10'!A1" display="(*) See Accompanying Notes" xr:uid="{00000000-0004-0000-1600-000000000000}"/>
  </hyperlinks>
  <printOptions horizontalCentered="1"/>
  <pageMargins left="0.25" right="0.25" top="0.75" bottom="0.25" header="0" footer="0.25"/>
  <pageSetup scale="48" firstPageNumber="33" fitToWidth="10" orientation="landscape" useFirstPageNumber="1" r:id="rId1"/>
  <headerFooter scaleWithDoc="0">
    <oddFooter>&amp;R&amp;8&amp;P</oddFooter>
  </headerFooter>
  <colBreaks count="9" manualBreakCount="9">
    <brk id="13" min="2" max="57" man="1"/>
    <brk id="25" min="2" max="57" man="1"/>
    <brk id="37" min="2" max="57" man="1"/>
    <brk id="49" min="2" max="57" man="1"/>
    <brk id="61" min="2" max="57" man="1"/>
    <brk id="73" min="2" max="57" man="1"/>
    <brk id="85" min="2" max="57" man="1"/>
    <brk id="97" min="2" max="57" man="1"/>
    <brk id="109" min="2" max="57" man="1"/>
  </colBreaks>
  <customProperties>
    <customPr name="SheetOptions" r:id="rId2"/>
  </customPropertie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
  <dimension ref="A1:W97"/>
  <sheetViews>
    <sheetView showGridLines="0" zoomScale="80" zoomScaleNormal="80" workbookViewId="0"/>
  </sheetViews>
  <sheetFormatPr defaultColWidth="8.77734375" defaultRowHeight="15.75"/>
  <cols>
    <col min="1" max="1" width="57.109375" style="1" customWidth="1"/>
    <col min="2" max="2" width="2.5546875" style="1" customWidth="1"/>
    <col min="3" max="3" width="25.77734375" style="1" customWidth="1"/>
    <col min="4" max="4" width="2.77734375" style="1" customWidth="1"/>
    <col min="5" max="5" width="27.5546875" style="1" customWidth="1"/>
    <col min="6" max="6" width="2.77734375" style="1" customWidth="1"/>
    <col min="7" max="7" width="24.109375" style="1" customWidth="1"/>
    <col min="8" max="8" width="1.109375" style="1" customWidth="1"/>
    <col min="9" max="9" width="28.77734375" style="1" customWidth="1"/>
    <col min="10" max="10" width="2.77734375" style="1" customWidth="1"/>
    <col min="11" max="11" width="21.109375" style="1" customWidth="1"/>
    <col min="12" max="12" width="2.77734375" style="1" customWidth="1"/>
    <col min="13" max="13" width="21.109375" style="1" customWidth="1"/>
    <col min="14" max="14" width="2.77734375" style="1" customWidth="1"/>
    <col min="15" max="15" width="21.109375" style="1" customWidth="1"/>
    <col min="16" max="16" width="2.77734375" style="1" customWidth="1"/>
    <col min="17" max="17" width="19.44140625" style="1" customWidth="1"/>
    <col min="18" max="18" width="2.77734375" style="1" customWidth="1"/>
    <col min="19" max="19" width="21.109375" style="1" customWidth="1"/>
    <col min="20" max="20" width="3.109375" style="1" customWidth="1"/>
    <col min="21" max="21" width="10.5546875" style="425" bestFit="1" customWidth="1"/>
    <col min="22" max="22" width="3.77734375" style="426" bestFit="1" customWidth="1"/>
    <col min="23" max="23" width="9.109375" style="415" bestFit="1" customWidth="1"/>
    <col min="24" max="16384" width="8.77734375" style="1"/>
  </cols>
  <sheetData>
    <row r="1" spans="1:20" ht="15" customHeight="1">
      <c r="A1" s="557" t="s">
        <v>60</v>
      </c>
    </row>
    <row r="3" spans="1:20" ht="18" customHeight="1">
      <c r="A3" s="540" t="s">
        <v>112</v>
      </c>
      <c r="B3" s="4"/>
      <c r="C3" s="2"/>
      <c r="D3" s="2"/>
      <c r="E3" s="2"/>
      <c r="F3" s="2"/>
      <c r="G3" s="2"/>
      <c r="H3" s="2"/>
      <c r="I3" s="2"/>
      <c r="J3" s="541"/>
      <c r="K3" s="2"/>
      <c r="L3" s="541"/>
      <c r="M3" s="2"/>
      <c r="N3" s="541"/>
      <c r="O3" s="541"/>
      <c r="P3" s="541"/>
      <c r="Q3" s="541"/>
      <c r="R3" s="541"/>
      <c r="S3" s="541"/>
      <c r="T3" s="541"/>
    </row>
    <row r="4" spans="1:20" ht="20.100000000000001" customHeight="1">
      <c r="A4" s="542" t="s">
        <v>703</v>
      </c>
      <c r="B4" s="4"/>
      <c r="C4" s="2"/>
      <c r="D4" s="2"/>
      <c r="E4" s="2"/>
      <c r="F4" s="2"/>
      <c r="G4" s="2"/>
      <c r="H4" s="2"/>
      <c r="I4" s="2"/>
      <c r="J4" s="541"/>
      <c r="K4" s="2"/>
      <c r="L4" s="541"/>
      <c r="M4" s="2"/>
      <c r="N4" s="541"/>
      <c r="O4" s="541"/>
      <c r="P4" s="541"/>
      <c r="Q4" s="541"/>
      <c r="R4" s="541"/>
      <c r="S4" s="541"/>
      <c r="T4" s="541"/>
    </row>
    <row r="5" spans="1:20" ht="18" customHeight="1">
      <c r="A5" s="540" t="s">
        <v>704</v>
      </c>
      <c r="B5" s="4"/>
      <c r="C5" s="2"/>
      <c r="D5" s="2"/>
      <c r="E5" s="2"/>
      <c r="F5" s="2"/>
      <c r="H5" s="2"/>
      <c r="I5" s="543" t="s">
        <v>471</v>
      </c>
      <c r="J5" s="541"/>
      <c r="K5" s="545"/>
      <c r="L5" s="541"/>
      <c r="N5" s="541"/>
      <c r="O5" s="558"/>
      <c r="P5" s="541"/>
      <c r="Q5" s="541"/>
      <c r="R5" s="5" t="s">
        <v>74</v>
      </c>
      <c r="S5" s="543" t="s">
        <v>471</v>
      </c>
      <c r="T5" s="545"/>
    </row>
    <row r="6" spans="1:20" ht="18" customHeight="1">
      <c r="A6" s="540" t="s">
        <v>705</v>
      </c>
      <c r="B6" s="4"/>
      <c r="C6" s="2"/>
      <c r="D6" s="2"/>
      <c r="E6" s="2"/>
      <c r="F6" s="2"/>
      <c r="H6" s="2"/>
      <c r="I6" s="545" t="s">
        <v>472</v>
      </c>
      <c r="J6" s="541"/>
      <c r="K6" s="545"/>
      <c r="L6" s="541"/>
      <c r="N6" s="541"/>
      <c r="O6" s="545"/>
      <c r="P6" s="541"/>
      <c r="Q6" s="541"/>
      <c r="R6" s="5" t="s">
        <v>74</v>
      </c>
      <c r="S6" s="545" t="s">
        <v>472</v>
      </c>
      <c r="T6" s="545"/>
    </row>
    <row r="7" spans="1:20" ht="18" customHeight="1">
      <c r="A7" s="540" t="s">
        <v>1289</v>
      </c>
      <c r="B7" s="4"/>
      <c r="C7" s="2"/>
      <c r="D7" s="2"/>
      <c r="E7" s="2"/>
      <c r="F7" s="2"/>
      <c r="G7" s="2"/>
      <c r="H7" s="2"/>
      <c r="I7" s="2"/>
      <c r="J7" s="541"/>
      <c r="K7" s="2"/>
      <c r="L7" s="541"/>
      <c r="M7" s="2"/>
      <c r="N7" s="541"/>
      <c r="O7" s="541"/>
      <c r="P7" s="541"/>
      <c r="Q7" s="541"/>
      <c r="R7" s="541"/>
      <c r="S7" s="541" t="s">
        <v>74</v>
      </c>
      <c r="T7" s="541"/>
    </row>
    <row r="8" spans="1:20" ht="16.350000000000001" customHeight="1">
      <c r="A8" s="4" t="s">
        <v>66</v>
      </c>
      <c r="B8" s="4"/>
      <c r="C8" s="2"/>
      <c r="D8" s="2"/>
      <c r="E8" s="2"/>
      <c r="F8" s="2"/>
      <c r="G8" s="2"/>
      <c r="H8" s="2"/>
      <c r="I8" s="2"/>
      <c r="J8" s="541"/>
      <c r="K8" s="2"/>
      <c r="L8" s="541"/>
      <c r="M8" s="2"/>
      <c r="N8" s="541"/>
      <c r="O8" s="541"/>
      <c r="P8" s="541"/>
      <c r="Q8" s="541"/>
      <c r="R8" s="541"/>
      <c r="S8" s="541"/>
      <c r="T8" s="541"/>
    </row>
    <row r="9" spans="1:20" ht="13.5" customHeight="1">
      <c r="A9" s="2"/>
      <c r="B9" s="2"/>
      <c r="C9" s="4"/>
      <c r="D9" s="4"/>
      <c r="E9" s="4"/>
      <c r="F9" s="4"/>
      <c r="G9" s="2"/>
      <c r="H9" s="4"/>
      <c r="I9" s="4"/>
      <c r="J9" s="5"/>
      <c r="K9" s="4"/>
      <c r="L9" s="5"/>
      <c r="M9" s="4"/>
      <c r="N9" s="5"/>
      <c r="O9" s="5"/>
      <c r="P9" s="5"/>
      <c r="Q9" s="5"/>
      <c r="R9" s="5"/>
      <c r="S9" s="541"/>
      <c r="T9" s="541"/>
    </row>
    <row r="10" spans="1:20" s="417" customFormat="1" ht="13.5" customHeight="1">
      <c r="A10" s="549"/>
      <c r="B10" s="546"/>
      <c r="C10" s="546"/>
      <c r="D10" s="547"/>
      <c r="E10" s="547" t="s">
        <v>706</v>
      </c>
      <c r="F10" s="547"/>
      <c r="G10" s="547" t="s">
        <v>707</v>
      </c>
      <c r="H10" s="547"/>
      <c r="I10" s="547" t="s">
        <v>706</v>
      </c>
      <c r="J10" s="547"/>
      <c r="K10" s="547" t="s">
        <v>706</v>
      </c>
      <c r="L10" s="547"/>
      <c r="M10" s="547"/>
      <c r="N10" s="547"/>
      <c r="O10" s="547" t="s">
        <v>498</v>
      </c>
      <c r="P10" s="547"/>
      <c r="Q10" s="546"/>
      <c r="R10" s="546"/>
      <c r="S10" s="546"/>
      <c r="T10" s="546"/>
    </row>
    <row r="11" spans="1:20" ht="14.25" customHeight="1">
      <c r="A11" s="2"/>
      <c r="B11" s="2"/>
      <c r="C11" s="3"/>
      <c r="D11" s="4"/>
      <c r="E11" s="559" t="s">
        <v>547</v>
      </c>
      <c r="F11" s="2"/>
      <c r="G11" s="5" t="s">
        <v>708</v>
      </c>
      <c r="H11" s="4"/>
      <c r="I11" s="5" t="s">
        <v>508</v>
      </c>
      <c r="J11" s="5"/>
      <c r="K11" s="5" t="s">
        <v>709</v>
      </c>
      <c r="L11" s="5"/>
      <c r="M11" s="5" t="s">
        <v>498</v>
      </c>
      <c r="N11" s="5"/>
      <c r="O11" s="5" t="s">
        <v>533</v>
      </c>
      <c r="P11" s="5"/>
      <c r="Q11" s="866" t="s">
        <v>706</v>
      </c>
      <c r="R11" s="867"/>
      <c r="S11" s="867"/>
      <c r="T11" s="541"/>
    </row>
    <row r="12" spans="1:20" ht="13.5" customHeight="1">
      <c r="A12" s="2"/>
      <c r="B12" s="2"/>
      <c r="C12" s="5" t="s">
        <v>706</v>
      </c>
      <c r="D12" s="4"/>
      <c r="E12" s="559" t="s">
        <v>710</v>
      </c>
      <c r="F12" s="4"/>
      <c r="G12" s="3" t="s">
        <v>711</v>
      </c>
      <c r="H12" s="4"/>
      <c r="I12" s="5" t="s">
        <v>561</v>
      </c>
      <c r="J12" s="5"/>
      <c r="K12" s="5" t="s">
        <v>712</v>
      </c>
      <c r="L12" s="5"/>
      <c r="M12" s="5" t="s">
        <v>533</v>
      </c>
      <c r="N12" s="5"/>
      <c r="O12" s="5" t="s">
        <v>577</v>
      </c>
      <c r="P12" s="5"/>
      <c r="Q12" s="868" t="s">
        <v>583</v>
      </c>
      <c r="R12" s="869"/>
      <c r="S12" s="869"/>
      <c r="T12" s="5"/>
    </row>
    <row r="13" spans="1:20" ht="13.5" customHeight="1">
      <c r="A13" s="2"/>
      <c r="B13" s="2"/>
      <c r="C13" s="5" t="s">
        <v>497</v>
      </c>
      <c r="D13" s="4"/>
      <c r="E13" s="5" t="s">
        <v>584</v>
      </c>
      <c r="F13" s="4"/>
      <c r="G13" s="3" t="s">
        <v>601</v>
      </c>
      <c r="H13" s="4"/>
      <c r="I13" s="5" t="s">
        <v>584</v>
      </c>
      <c r="J13" s="5"/>
      <c r="K13" s="5" t="s">
        <v>601</v>
      </c>
      <c r="L13" s="5"/>
      <c r="M13" s="5" t="s">
        <v>593</v>
      </c>
      <c r="N13" s="5"/>
      <c r="O13" s="5" t="s">
        <v>594</v>
      </c>
      <c r="P13" s="5"/>
      <c r="Q13" s="5"/>
      <c r="R13" s="5"/>
      <c r="S13" s="541" t="s">
        <v>74</v>
      </c>
      <c r="T13" s="541"/>
    </row>
    <row r="14" spans="1:20" ht="15.75" customHeight="1">
      <c r="A14" s="2"/>
      <c r="B14" s="2"/>
      <c r="C14" s="5" t="s">
        <v>713</v>
      </c>
      <c r="D14" s="4"/>
      <c r="E14" s="5" t="s">
        <v>714</v>
      </c>
      <c r="F14" s="4"/>
      <c r="G14" s="3" t="s">
        <v>715</v>
      </c>
      <c r="H14" s="4"/>
      <c r="I14" s="5" t="s">
        <v>716</v>
      </c>
      <c r="J14" s="5"/>
      <c r="K14" s="5" t="s">
        <v>717</v>
      </c>
      <c r="L14" s="5"/>
      <c r="M14" s="5" t="s">
        <v>718</v>
      </c>
      <c r="N14" s="5"/>
      <c r="O14" s="5" t="s">
        <v>719</v>
      </c>
      <c r="P14" s="5"/>
      <c r="Q14" s="559" t="s">
        <v>1290</v>
      </c>
      <c r="R14" s="541"/>
      <c r="S14" s="5" t="s">
        <v>1259</v>
      </c>
      <c r="T14" s="559"/>
    </row>
    <row r="15" spans="1:20">
      <c r="A15" s="4" t="s">
        <v>72</v>
      </c>
      <c r="B15" s="2"/>
      <c r="C15" s="7"/>
      <c r="D15" s="2"/>
      <c r="E15" s="7"/>
      <c r="F15" s="2"/>
      <c r="G15" s="7"/>
      <c r="H15" s="2"/>
      <c r="I15" s="7"/>
      <c r="J15" s="541"/>
      <c r="K15" s="7"/>
      <c r="L15" s="541"/>
      <c r="M15" s="7"/>
      <c r="N15" s="541"/>
      <c r="O15" s="550"/>
      <c r="P15" s="541"/>
      <c r="Q15" s="550"/>
      <c r="R15" s="541"/>
      <c r="S15" s="550"/>
      <c r="T15" s="541"/>
    </row>
    <row r="16" spans="1:20" ht="13.5" customHeight="1">
      <c r="A16" s="2" t="s">
        <v>722</v>
      </c>
      <c r="B16" s="2" t="s">
        <v>361</v>
      </c>
      <c r="C16" s="133">
        <v>16</v>
      </c>
      <c r="D16" s="133"/>
      <c r="E16" s="133">
        <v>0</v>
      </c>
      <c r="F16" s="133"/>
      <c r="G16" s="133">
        <v>383461</v>
      </c>
      <c r="H16" s="133"/>
      <c r="I16" s="133">
        <v>30763</v>
      </c>
      <c r="J16" s="737" t="s">
        <v>74</v>
      </c>
      <c r="K16" s="133">
        <v>111729</v>
      </c>
      <c r="L16" s="737"/>
      <c r="M16" s="133">
        <v>103454</v>
      </c>
      <c r="N16" s="737"/>
      <c r="O16" s="133">
        <v>0</v>
      </c>
      <c r="P16" s="737"/>
      <c r="Q16" s="134">
        <f>ROUND(SUM(C16:O16),1)</f>
        <v>629423</v>
      </c>
      <c r="R16" s="737"/>
      <c r="S16" s="133">
        <v>883018</v>
      </c>
      <c r="T16" s="561"/>
    </row>
    <row r="17" spans="1:20" ht="13.5" customHeight="1">
      <c r="A17" s="551" t="s">
        <v>684</v>
      </c>
      <c r="B17" s="2" t="s">
        <v>361</v>
      </c>
      <c r="C17" s="19">
        <v>3051252</v>
      </c>
      <c r="D17" s="30"/>
      <c r="E17" s="19">
        <v>253736</v>
      </c>
      <c r="F17" s="30"/>
      <c r="G17" s="19">
        <v>84068873</v>
      </c>
      <c r="H17" s="30"/>
      <c r="I17" s="19">
        <v>4994796</v>
      </c>
      <c r="J17" s="560" t="s">
        <v>74</v>
      </c>
      <c r="K17" s="19">
        <v>3298211</v>
      </c>
      <c r="L17" s="560"/>
      <c r="M17" s="19">
        <v>313529</v>
      </c>
      <c r="N17" s="560"/>
      <c r="O17" s="19">
        <v>34</v>
      </c>
      <c r="P17" s="560"/>
      <c r="Q17" s="26">
        <f>ROUND(SUM(C17:O17),1)</f>
        <v>95980431</v>
      </c>
      <c r="R17" s="560"/>
      <c r="S17" s="19">
        <v>90244612</v>
      </c>
      <c r="T17" s="30"/>
    </row>
    <row r="18" spans="1:20" ht="15.75" customHeight="1">
      <c r="A18" s="10" t="s">
        <v>685</v>
      </c>
      <c r="B18" s="4" t="s">
        <v>361</v>
      </c>
      <c r="C18" s="17">
        <f>ROUND(SUM(C16:C17),1)</f>
        <v>3051268</v>
      </c>
      <c r="D18" s="39"/>
      <c r="E18" s="17">
        <f>ROUND(SUM(E16:E17),1)</f>
        <v>253736</v>
      </c>
      <c r="F18" s="39"/>
      <c r="G18" s="17">
        <f>ROUND(SUM(G16:G17),1)</f>
        <v>84452334</v>
      </c>
      <c r="H18" s="39"/>
      <c r="I18" s="17">
        <f>ROUND(SUM(I16:I17),1)</f>
        <v>5025559</v>
      </c>
      <c r="J18" s="404" t="s">
        <v>74</v>
      </c>
      <c r="K18" s="17">
        <f>ROUND(SUM(K16:K17),1)</f>
        <v>3409940</v>
      </c>
      <c r="L18" s="404"/>
      <c r="M18" s="17">
        <f>ROUND(SUM(M16:M17),1)</f>
        <v>416983</v>
      </c>
      <c r="N18" s="404"/>
      <c r="O18" s="17">
        <f>ROUND(SUM(O16:O17),1)</f>
        <v>34</v>
      </c>
      <c r="P18" s="404"/>
      <c r="Q18" s="17">
        <f>ROUND(SUM(Q16:Q17),1)</f>
        <v>96609854</v>
      </c>
      <c r="R18" s="560"/>
      <c r="S18" s="17">
        <f>ROUND(SUM(S16:S17),1)</f>
        <v>91127630</v>
      </c>
      <c r="T18" s="36"/>
    </row>
    <row r="19" spans="1:20" ht="13.35" customHeight="1">
      <c r="A19" s="2"/>
      <c r="B19" s="2" t="s">
        <v>74</v>
      </c>
      <c r="C19" s="18"/>
      <c r="D19" s="30"/>
      <c r="E19" s="18"/>
      <c r="F19" s="30"/>
      <c r="G19" s="18"/>
      <c r="H19" s="30"/>
      <c r="I19" s="18"/>
      <c r="J19" s="560"/>
      <c r="K19" s="18"/>
      <c r="L19" s="560"/>
      <c r="M19" s="18"/>
      <c r="N19" s="560"/>
      <c r="O19" s="18"/>
      <c r="P19" s="560"/>
      <c r="Q19" s="743"/>
      <c r="R19" s="560"/>
      <c r="S19" s="18"/>
      <c r="T19" s="560"/>
    </row>
    <row r="20" spans="1:20" ht="16.350000000000001" customHeight="1">
      <c r="A20" s="4" t="s">
        <v>686</v>
      </c>
      <c r="B20" s="2" t="s">
        <v>74</v>
      </c>
      <c r="C20" s="19"/>
      <c r="D20" s="30"/>
      <c r="E20" s="19"/>
      <c r="F20" s="30"/>
      <c r="G20" s="19"/>
      <c r="H20" s="30"/>
      <c r="I20" s="19"/>
      <c r="J20" s="560"/>
      <c r="K20" s="19"/>
      <c r="L20" s="560"/>
      <c r="M20" s="19"/>
      <c r="N20" s="560"/>
      <c r="O20" s="19"/>
      <c r="P20" s="560"/>
      <c r="Q20" s="21"/>
      <c r="R20" s="560"/>
      <c r="S20" s="19"/>
      <c r="T20" s="560"/>
    </row>
    <row r="21" spans="1:20" ht="13.35" customHeight="1">
      <c r="A21" s="2" t="s">
        <v>452</v>
      </c>
      <c r="B21" s="2" t="s">
        <v>74</v>
      </c>
      <c r="C21" s="19"/>
      <c r="D21" s="30"/>
      <c r="E21" s="19"/>
      <c r="F21" s="30"/>
      <c r="G21" s="19"/>
      <c r="H21" s="30"/>
      <c r="I21" s="19"/>
      <c r="J21" s="560" t="s">
        <v>361</v>
      </c>
      <c r="K21" s="19"/>
      <c r="L21" s="560"/>
      <c r="M21" s="19"/>
      <c r="N21" s="560"/>
      <c r="O21" s="19"/>
      <c r="P21" s="560"/>
      <c r="Q21" s="26"/>
      <c r="R21" s="560"/>
      <c r="S21" s="19"/>
      <c r="T21" s="560"/>
    </row>
    <row r="22" spans="1:20" ht="15" customHeight="1">
      <c r="A22" s="11" t="s">
        <v>82</v>
      </c>
      <c r="B22" s="2" t="s">
        <v>361</v>
      </c>
      <c r="C22" s="19">
        <v>2413551</v>
      </c>
      <c r="D22" s="30"/>
      <c r="E22" s="19">
        <v>0</v>
      </c>
      <c r="F22" s="30"/>
      <c r="G22" s="19">
        <v>100</v>
      </c>
      <c r="H22" s="30"/>
      <c r="I22" s="19">
        <v>1024</v>
      </c>
      <c r="J22" s="560" t="s">
        <v>74</v>
      </c>
      <c r="K22" s="19">
        <v>1676650</v>
      </c>
      <c r="L22" s="560"/>
      <c r="M22" s="19">
        <v>0</v>
      </c>
      <c r="N22" s="560"/>
      <c r="O22" s="19">
        <v>0</v>
      </c>
      <c r="P22" s="560"/>
      <c r="Q22" s="26">
        <f>ROUND(SUM(C22:O22),1)</f>
        <v>4091325</v>
      </c>
      <c r="R22" s="560"/>
      <c r="S22" s="19">
        <v>8686380</v>
      </c>
      <c r="T22" s="35"/>
    </row>
    <row r="23" spans="1:20" ht="15" customHeight="1">
      <c r="A23" s="11" t="s">
        <v>83</v>
      </c>
      <c r="B23" s="2" t="s">
        <v>74</v>
      </c>
      <c r="C23" s="19">
        <v>0</v>
      </c>
      <c r="D23" s="30"/>
      <c r="E23" s="19">
        <v>0</v>
      </c>
      <c r="F23" s="30"/>
      <c r="G23" s="19">
        <v>0</v>
      </c>
      <c r="H23" s="30"/>
      <c r="I23" s="19">
        <v>3102</v>
      </c>
      <c r="J23" s="560" t="s">
        <v>74</v>
      </c>
      <c r="K23" s="19">
        <v>0</v>
      </c>
      <c r="L23" s="560"/>
      <c r="M23" s="19">
        <v>0</v>
      </c>
      <c r="N23" s="560"/>
      <c r="O23" s="19">
        <v>0</v>
      </c>
      <c r="P23" s="560"/>
      <c r="Q23" s="26">
        <f>ROUND(SUM(C23:O23),1)</f>
        <v>3102</v>
      </c>
      <c r="R23" s="560"/>
      <c r="S23" s="19">
        <v>3334</v>
      </c>
      <c r="T23" s="35"/>
    </row>
    <row r="24" spans="1:20" ht="15" customHeight="1">
      <c r="A24" s="11" t="s">
        <v>84</v>
      </c>
      <c r="B24" s="2" t="s">
        <v>74</v>
      </c>
      <c r="C24" s="19">
        <v>0</v>
      </c>
      <c r="D24" s="30"/>
      <c r="E24" s="19">
        <v>0</v>
      </c>
      <c r="F24" s="30"/>
      <c r="G24" s="19">
        <v>59063</v>
      </c>
      <c r="H24" s="30"/>
      <c r="I24" s="19">
        <v>1192</v>
      </c>
      <c r="J24" s="560" t="s">
        <v>74</v>
      </c>
      <c r="K24" s="19">
        <v>0</v>
      </c>
      <c r="L24" s="560"/>
      <c r="M24" s="19">
        <v>0</v>
      </c>
      <c r="N24" s="560"/>
      <c r="O24" s="19">
        <v>0</v>
      </c>
      <c r="P24" s="560"/>
      <c r="Q24" s="26">
        <f>ROUND(SUM(C24:O24),1)</f>
        <v>60255</v>
      </c>
      <c r="R24" s="560"/>
      <c r="S24" s="19">
        <v>65160</v>
      </c>
      <c r="T24" s="35"/>
    </row>
    <row r="25" spans="1:20" ht="15" customHeight="1">
      <c r="A25" s="11" t="s">
        <v>85</v>
      </c>
      <c r="B25" s="2"/>
      <c r="C25" s="19"/>
      <c r="D25" s="30"/>
      <c r="E25" s="19"/>
      <c r="F25" s="30"/>
      <c r="G25" s="19"/>
      <c r="H25" s="30"/>
      <c r="I25" s="19"/>
      <c r="J25" s="560"/>
      <c r="K25" s="19"/>
      <c r="L25" s="560"/>
      <c r="M25" s="19"/>
      <c r="N25" s="560"/>
      <c r="O25" s="19"/>
      <c r="P25" s="560"/>
      <c r="Q25" s="26" t="s">
        <v>74</v>
      </c>
      <c r="R25" s="560"/>
      <c r="S25" s="19"/>
      <c r="T25" s="35"/>
    </row>
    <row r="26" spans="1:20" ht="15" customHeight="1">
      <c r="A26" s="15" t="s">
        <v>723</v>
      </c>
      <c r="B26" s="2" t="s">
        <v>74</v>
      </c>
      <c r="C26" s="19">
        <v>0</v>
      </c>
      <c r="D26" s="30"/>
      <c r="E26" s="19">
        <v>0</v>
      </c>
      <c r="F26" s="30"/>
      <c r="G26" s="19">
        <v>57725695</v>
      </c>
      <c r="H26" s="30"/>
      <c r="I26" s="19">
        <v>0</v>
      </c>
      <c r="J26" s="560" t="s">
        <v>74</v>
      </c>
      <c r="K26" s="19">
        <v>0</v>
      </c>
      <c r="L26" s="560"/>
      <c r="M26" s="19">
        <v>0</v>
      </c>
      <c r="N26" s="560"/>
      <c r="O26" s="19">
        <v>0</v>
      </c>
      <c r="P26" s="560"/>
      <c r="Q26" s="26">
        <f t="shared" ref="Q26:Q31" si="0">ROUND(SUM(C26:O26),1)</f>
        <v>57725695</v>
      </c>
      <c r="R26" s="560"/>
      <c r="S26" s="19">
        <v>52148486</v>
      </c>
      <c r="T26" s="35"/>
    </row>
    <row r="27" spans="1:20" ht="15" customHeight="1">
      <c r="A27" s="11" t="s">
        <v>1238</v>
      </c>
      <c r="B27" s="2" t="s">
        <v>74</v>
      </c>
      <c r="C27" s="19">
        <v>9221</v>
      </c>
      <c r="D27" s="30"/>
      <c r="E27" s="19">
        <v>0</v>
      </c>
      <c r="F27" s="30"/>
      <c r="G27" s="19">
        <v>16162028</v>
      </c>
      <c r="H27" s="30"/>
      <c r="I27" s="19">
        <v>5655</v>
      </c>
      <c r="J27" s="560" t="s">
        <v>74</v>
      </c>
      <c r="K27" s="19">
        <v>944404</v>
      </c>
      <c r="L27" s="560"/>
      <c r="M27" s="19">
        <v>0</v>
      </c>
      <c r="N27" s="560"/>
      <c r="O27" s="19">
        <v>0</v>
      </c>
      <c r="P27" s="560"/>
      <c r="Q27" s="26">
        <f t="shared" si="0"/>
        <v>17121308</v>
      </c>
      <c r="R27" s="560"/>
      <c r="S27" s="19">
        <v>15880088</v>
      </c>
      <c r="T27" s="35"/>
    </row>
    <row r="28" spans="1:20" ht="15" customHeight="1">
      <c r="A28" s="11" t="s">
        <v>1225</v>
      </c>
      <c r="B28" s="2" t="s">
        <v>74</v>
      </c>
      <c r="C28" s="19">
        <v>0</v>
      </c>
      <c r="D28" s="30"/>
      <c r="E28" s="19">
        <v>0</v>
      </c>
      <c r="F28" s="30"/>
      <c r="G28" s="19">
        <v>0</v>
      </c>
      <c r="H28" s="30"/>
      <c r="I28" s="19">
        <v>2941336</v>
      </c>
      <c r="J28" s="560" t="s">
        <v>74</v>
      </c>
      <c r="K28" s="19">
        <v>0</v>
      </c>
      <c r="L28" s="560"/>
      <c r="M28" s="19">
        <v>0</v>
      </c>
      <c r="N28" s="560"/>
      <c r="O28" s="19">
        <v>0</v>
      </c>
      <c r="P28" s="560"/>
      <c r="Q28" s="26">
        <f t="shared" si="0"/>
        <v>2941336</v>
      </c>
      <c r="R28" s="560"/>
      <c r="S28" s="19">
        <v>4191520</v>
      </c>
      <c r="T28" s="35"/>
    </row>
    <row r="29" spans="1:20" ht="15" customHeight="1">
      <c r="A29" s="11" t="s">
        <v>1226</v>
      </c>
      <c r="B29" s="2" t="s">
        <v>74</v>
      </c>
      <c r="C29" s="19">
        <v>0</v>
      </c>
      <c r="D29" s="30"/>
      <c r="E29" s="19">
        <v>180784</v>
      </c>
      <c r="F29" s="30"/>
      <c r="G29" s="19">
        <v>5548705</v>
      </c>
      <c r="H29" s="30"/>
      <c r="I29" s="19">
        <v>100073</v>
      </c>
      <c r="J29" s="560" t="s">
        <v>74</v>
      </c>
      <c r="K29" s="19">
        <v>569108</v>
      </c>
      <c r="L29" s="560"/>
      <c r="M29" s="19">
        <v>1637</v>
      </c>
      <c r="N29" s="560"/>
      <c r="O29" s="19">
        <v>11</v>
      </c>
      <c r="P29" s="560"/>
      <c r="Q29" s="26">
        <f t="shared" si="0"/>
        <v>6400318</v>
      </c>
      <c r="R29" s="560"/>
      <c r="S29" s="19">
        <v>5738212</v>
      </c>
      <c r="T29" s="35"/>
    </row>
    <row r="30" spans="1:20" ht="15" customHeight="1">
      <c r="A30" s="11" t="s">
        <v>1227</v>
      </c>
      <c r="B30" s="2" t="s">
        <v>74</v>
      </c>
      <c r="C30" s="19">
        <v>0</v>
      </c>
      <c r="D30" s="30"/>
      <c r="E30" s="19">
        <v>0</v>
      </c>
      <c r="F30" s="30"/>
      <c r="G30" s="19">
        <v>0</v>
      </c>
      <c r="H30" s="30"/>
      <c r="I30" s="19">
        <v>181491</v>
      </c>
      <c r="J30" s="560" t="s">
        <v>74</v>
      </c>
      <c r="K30" s="19">
        <v>0</v>
      </c>
      <c r="L30" s="560"/>
      <c r="M30" s="19">
        <v>0</v>
      </c>
      <c r="N30" s="560"/>
      <c r="O30" s="19">
        <v>0</v>
      </c>
      <c r="P30" s="560"/>
      <c r="Q30" s="26">
        <f t="shared" si="0"/>
        <v>181491</v>
      </c>
      <c r="R30" s="560"/>
      <c r="S30" s="19">
        <v>8528</v>
      </c>
      <c r="T30" s="35"/>
    </row>
    <row r="31" spans="1:20" ht="15" customHeight="1">
      <c r="A31" s="11" t="s">
        <v>87</v>
      </c>
      <c r="B31" s="2" t="s">
        <v>74</v>
      </c>
      <c r="C31" s="19">
        <v>0</v>
      </c>
      <c r="D31" s="30"/>
      <c r="E31" s="19">
        <v>0</v>
      </c>
      <c r="F31" s="30"/>
      <c r="G31" s="19">
        <v>0</v>
      </c>
      <c r="H31" s="30"/>
      <c r="I31" s="19">
        <v>101025</v>
      </c>
      <c r="J31" s="560" t="s">
        <v>74</v>
      </c>
      <c r="K31" s="19">
        <v>0</v>
      </c>
      <c r="L31" s="560"/>
      <c r="M31" s="19">
        <v>0</v>
      </c>
      <c r="N31" s="560"/>
      <c r="O31" s="19">
        <v>0</v>
      </c>
      <c r="P31" s="560"/>
      <c r="Q31" s="26">
        <f t="shared" si="0"/>
        <v>101025</v>
      </c>
      <c r="R31" s="560"/>
      <c r="S31" s="19">
        <v>96589</v>
      </c>
      <c r="T31" s="35"/>
    </row>
    <row r="32" spans="1:20" ht="15.75" customHeight="1">
      <c r="A32" s="10" t="s">
        <v>690</v>
      </c>
      <c r="B32" s="2" t="s">
        <v>74</v>
      </c>
      <c r="C32" s="130">
        <f>ROUND(SUM(C22:C31),1)</f>
        <v>2422772</v>
      </c>
      <c r="D32" s="39"/>
      <c r="E32" s="130">
        <f>ROUND(SUM(E22:E31),1)</f>
        <v>180784</v>
      </c>
      <c r="F32" s="39"/>
      <c r="G32" s="130">
        <f>ROUND(SUM(G22:G31),1)</f>
        <v>79495591</v>
      </c>
      <c r="H32" s="39"/>
      <c r="I32" s="130">
        <f>ROUND(SUM(I22:I31),1)</f>
        <v>3334898</v>
      </c>
      <c r="J32" s="560" t="s">
        <v>74</v>
      </c>
      <c r="K32" s="130">
        <f>ROUND(SUM(K22:K31),1)</f>
        <v>3190162</v>
      </c>
      <c r="L32" s="404"/>
      <c r="M32" s="130">
        <f>ROUND(SUM(M22:M31),1)</f>
        <v>1637</v>
      </c>
      <c r="N32" s="404"/>
      <c r="O32" s="130">
        <f>ROUND(SUM(O22:O31),1)</f>
        <v>11</v>
      </c>
      <c r="P32" s="404"/>
      <c r="Q32" s="130">
        <f>ROUND(SUM(Q22:Q31),1)</f>
        <v>88625855</v>
      </c>
      <c r="R32" s="560"/>
      <c r="S32" s="130">
        <f>ROUND(SUM(S22:S31),1)</f>
        <v>86818297</v>
      </c>
      <c r="T32" s="35"/>
    </row>
    <row r="33" spans="1:20" ht="15" customHeight="1">
      <c r="A33" s="2" t="s">
        <v>126</v>
      </c>
      <c r="B33" s="2" t="s">
        <v>74</v>
      </c>
      <c r="C33" s="19"/>
      <c r="D33" s="30"/>
      <c r="E33" s="19"/>
      <c r="F33" s="30"/>
      <c r="G33" s="19"/>
      <c r="H33" s="30"/>
      <c r="I33" s="19"/>
      <c r="J33" s="560"/>
      <c r="K33" s="19"/>
      <c r="L33" s="560"/>
      <c r="M33" s="19"/>
      <c r="N33" s="560"/>
      <c r="O33" s="19"/>
      <c r="P33" s="560"/>
      <c r="Q33" s="21"/>
      <c r="R33" s="560"/>
      <c r="S33" s="19"/>
      <c r="T33" s="560"/>
    </row>
    <row r="34" spans="1:20" ht="15" customHeight="1">
      <c r="A34" s="551" t="s">
        <v>691</v>
      </c>
      <c r="B34" s="2" t="s">
        <v>74</v>
      </c>
      <c r="C34" s="19">
        <v>127765</v>
      </c>
      <c r="D34" s="30"/>
      <c r="E34" s="19">
        <v>22596</v>
      </c>
      <c r="F34" s="30"/>
      <c r="G34" s="19">
        <v>316577</v>
      </c>
      <c r="H34" s="30"/>
      <c r="I34" s="19">
        <v>166212</v>
      </c>
      <c r="J34" s="560" t="s">
        <v>74</v>
      </c>
      <c r="K34" s="19">
        <v>42300</v>
      </c>
      <c r="L34" s="560"/>
      <c r="M34" s="19">
        <v>194109</v>
      </c>
      <c r="N34" s="560"/>
      <c r="O34" s="19">
        <v>0</v>
      </c>
      <c r="P34" s="560"/>
      <c r="Q34" s="26">
        <f>ROUND(SUM(C34:O34),1)</f>
        <v>869559</v>
      </c>
      <c r="R34" s="560"/>
      <c r="S34" s="19">
        <v>794098</v>
      </c>
      <c r="T34" s="35"/>
    </row>
    <row r="35" spans="1:20" ht="15" customHeight="1">
      <c r="A35" s="551" t="s">
        <v>1239</v>
      </c>
      <c r="B35" s="2" t="s">
        <v>74</v>
      </c>
      <c r="C35" s="19">
        <v>527980</v>
      </c>
      <c r="D35" s="30"/>
      <c r="E35" s="19">
        <v>31691</v>
      </c>
      <c r="F35" s="30"/>
      <c r="G35" s="19">
        <v>1385791</v>
      </c>
      <c r="H35" s="30"/>
      <c r="I35" s="19">
        <v>171419</v>
      </c>
      <c r="J35" s="560" t="s">
        <v>74</v>
      </c>
      <c r="K35" s="19">
        <v>105442</v>
      </c>
      <c r="L35" s="560"/>
      <c r="M35" s="19">
        <v>102338</v>
      </c>
      <c r="N35" s="560"/>
      <c r="O35" s="19">
        <v>0</v>
      </c>
      <c r="P35" s="560"/>
      <c r="Q35" s="26">
        <f>ROUND(SUM(C35:O35),1)</f>
        <v>2324661</v>
      </c>
      <c r="R35" s="560"/>
      <c r="S35" s="19">
        <v>2812139</v>
      </c>
      <c r="T35" s="35"/>
    </row>
    <row r="36" spans="1:20" ht="15" customHeight="1">
      <c r="A36" s="551" t="s">
        <v>692</v>
      </c>
      <c r="B36" s="2" t="s">
        <v>74</v>
      </c>
      <c r="C36" s="19">
        <v>64938</v>
      </c>
      <c r="D36" s="30"/>
      <c r="E36" s="19">
        <v>13386</v>
      </c>
      <c r="F36" s="30"/>
      <c r="G36" s="19">
        <v>141015</v>
      </c>
      <c r="H36" s="30"/>
      <c r="I36" s="19">
        <v>66641</v>
      </c>
      <c r="J36" s="560" t="s">
        <v>74</v>
      </c>
      <c r="K36" s="19">
        <v>25872</v>
      </c>
      <c r="L36" s="560"/>
      <c r="M36" s="19">
        <v>114946</v>
      </c>
      <c r="N36" s="560"/>
      <c r="O36" s="19">
        <v>0</v>
      </c>
      <c r="P36" s="560"/>
      <c r="Q36" s="26">
        <f>ROUND(SUM(C36:O36),1)</f>
        <v>426798</v>
      </c>
      <c r="R36" s="560"/>
      <c r="S36" s="19">
        <v>418380</v>
      </c>
      <c r="T36" s="35"/>
    </row>
    <row r="37" spans="1:20" ht="15.75" customHeight="1">
      <c r="A37" s="10" t="s">
        <v>725</v>
      </c>
      <c r="B37" s="4" t="s">
        <v>74</v>
      </c>
      <c r="C37" s="130">
        <f>ROUND(SUM(C32:C36),1)</f>
        <v>3143455</v>
      </c>
      <c r="D37" s="39"/>
      <c r="E37" s="130">
        <f>ROUND(SUM(E32:E36),1)</f>
        <v>248457</v>
      </c>
      <c r="F37" s="39"/>
      <c r="G37" s="130">
        <f>ROUND(SUM(G32:G36),1)</f>
        <v>81338974</v>
      </c>
      <c r="H37" s="39"/>
      <c r="I37" s="130">
        <f>ROUND(SUM(I32:I36),1)</f>
        <v>3739170</v>
      </c>
      <c r="J37" s="404" t="s">
        <v>74</v>
      </c>
      <c r="K37" s="130">
        <f>ROUND(SUM(K32:K36),1)</f>
        <v>3363776</v>
      </c>
      <c r="L37" s="404"/>
      <c r="M37" s="130">
        <f>ROUND(SUM(M32:M36),1)</f>
        <v>413030</v>
      </c>
      <c r="N37" s="404"/>
      <c r="O37" s="130">
        <f>ROUND(SUM(O32:O36),1)</f>
        <v>11</v>
      </c>
      <c r="P37" s="404"/>
      <c r="Q37" s="130">
        <f>ROUND(SUM(Q32:Q36),1)</f>
        <v>92246873</v>
      </c>
      <c r="R37" s="560"/>
      <c r="S37" s="130">
        <f>ROUND(SUM(S32:S36),1)</f>
        <v>90842914</v>
      </c>
      <c r="T37" s="36"/>
    </row>
    <row r="38" spans="1:20" ht="14.1" customHeight="1">
      <c r="A38" s="4"/>
      <c r="B38" s="2" t="s">
        <v>74</v>
      </c>
      <c r="C38" s="18"/>
      <c r="D38" s="30"/>
      <c r="E38" s="18"/>
      <c r="F38" s="30"/>
      <c r="G38" s="18"/>
      <c r="H38" s="30"/>
      <c r="I38" s="18"/>
      <c r="J38" s="560"/>
      <c r="K38" s="18"/>
      <c r="L38" s="560"/>
      <c r="M38" s="18"/>
      <c r="N38" s="560"/>
      <c r="O38" s="18"/>
      <c r="P38" s="560"/>
      <c r="Q38" s="743"/>
      <c r="R38" s="560"/>
      <c r="S38" s="18"/>
      <c r="T38" s="560"/>
    </row>
    <row r="39" spans="1:20" ht="14.1" customHeight="1">
      <c r="A39" s="4" t="s">
        <v>726</v>
      </c>
      <c r="B39" s="2" t="s">
        <v>74</v>
      </c>
      <c r="C39" s="19"/>
      <c r="D39" s="30"/>
      <c r="E39" s="19"/>
      <c r="F39" s="30"/>
      <c r="G39" s="19"/>
      <c r="H39" s="30"/>
      <c r="I39" s="19"/>
      <c r="J39" s="560"/>
      <c r="K39" s="19"/>
      <c r="L39" s="560"/>
      <c r="M39" s="19"/>
      <c r="N39" s="560"/>
      <c r="O39" s="19"/>
      <c r="P39" s="560"/>
      <c r="Q39" s="21"/>
      <c r="R39" s="560"/>
      <c r="S39" s="19"/>
      <c r="T39" s="560"/>
    </row>
    <row r="40" spans="1:20" ht="16.350000000000001" customHeight="1">
      <c r="A40" s="10" t="s">
        <v>727</v>
      </c>
      <c r="B40" s="4" t="s">
        <v>361</v>
      </c>
      <c r="C40" s="22">
        <f>ROUND(SUM(C18-C37),1)</f>
        <v>-92187</v>
      </c>
      <c r="D40" s="39"/>
      <c r="E40" s="22">
        <f>ROUND(SUM(E18-E37),1)</f>
        <v>5279</v>
      </c>
      <c r="F40" s="39"/>
      <c r="G40" s="22">
        <f>ROUND(SUM(G18-G37),1)</f>
        <v>3113360</v>
      </c>
      <c r="H40" s="39"/>
      <c r="I40" s="22">
        <f>ROUND(SUM(I18-I37),1)</f>
        <v>1286389</v>
      </c>
      <c r="J40" s="404" t="s">
        <v>74</v>
      </c>
      <c r="K40" s="22">
        <f>ROUND(SUM(K18-K37),1)</f>
        <v>46164</v>
      </c>
      <c r="L40" s="404"/>
      <c r="M40" s="22">
        <f>ROUND(SUM(M18-M37),1)</f>
        <v>3953</v>
      </c>
      <c r="N40" s="404"/>
      <c r="O40" s="22">
        <f>ROUND(SUM(O18-O37),1)</f>
        <v>23</v>
      </c>
      <c r="P40" s="404"/>
      <c r="Q40" s="22">
        <f>ROUND(SUM(Q18-Q37),1)</f>
        <v>4362981</v>
      </c>
      <c r="R40" s="560"/>
      <c r="S40" s="22">
        <f>ROUND(SUM(S18-S37),1)</f>
        <v>284716</v>
      </c>
      <c r="T40" s="36"/>
    </row>
    <row r="41" spans="1:20" ht="13.35" customHeight="1">
      <c r="A41" s="2"/>
      <c r="B41" s="2" t="s">
        <v>74</v>
      </c>
      <c r="C41" s="18"/>
      <c r="D41" s="30"/>
      <c r="E41" s="18"/>
      <c r="F41" s="30"/>
      <c r="G41" s="18"/>
      <c r="H41" s="30"/>
      <c r="I41" s="18"/>
      <c r="J41" s="560"/>
      <c r="K41" s="18"/>
      <c r="L41" s="560"/>
      <c r="M41" s="18"/>
      <c r="N41" s="560"/>
      <c r="O41" s="18"/>
      <c r="P41" s="560"/>
      <c r="Q41" s="743"/>
      <c r="R41" s="560"/>
      <c r="S41" s="18"/>
      <c r="T41" s="560"/>
    </row>
    <row r="42" spans="1:20" ht="16.350000000000001" customHeight="1">
      <c r="A42" s="4" t="s">
        <v>96</v>
      </c>
      <c r="B42" s="2" t="s">
        <v>74</v>
      </c>
      <c r="C42" s="19"/>
      <c r="D42" s="30"/>
      <c r="E42" s="19"/>
      <c r="F42" s="30"/>
      <c r="G42" s="19"/>
      <c r="H42" s="30"/>
      <c r="I42" s="19"/>
      <c r="J42" s="560"/>
      <c r="K42" s="19"/>
      <c r="L42" s="560"/>
      <c r="M42" s="19"/>
      <c r="N42" s="560"/>
      <c r="O42" s="19"/>
      <c r="P42" s="560"/>
      <c r="Q42" s="21"/>
      <c r="R42" s="560"/>
      <c r="S42" s="19"/>
      <c r="T42" s="560"/>
    </row>
    <row r="43" spans="1:20" ht="14.1" customHeight="1">
      <c r="A43" s="551" t="s">
        <v>728</v>
      </c>
      <c r="B43" s="2" t="s">
        <v>74</v>
      </c>
      <c r="C43" s="19">
        <v>0</v>
      </c>
      <c r="D43" s="30"/>
      <c r="E43" s="19">
        <v>0</v>
      </c>
      <c r="F43" s="30"/>
      <c r="G43" s="19">
        <v>0</v>
      </c>
      <c r="H43" s="30"/>
      <c r="I43" s="19">
        <v>0</v>
      </c>
      <c r="J43" s="560" t="s">
        <v>74</v>
      </c>
      <c r="K43" s="19">
        <v>0</v>
      </c>
      <c r="L43" s="560"/>
      <c r="M43" s="19">
        <v>0</v>
      </c>
      <c r="N43" s="560"/>
      <c r="O43" s="19">
        <v>0</v>
      </c>
      <c r="P43" s="560"/>
      <c r="Q43" s="26">
        <f>ROUND(SUM(C43:O43),1)</f>
        <v>0</v>
      </c>
      <c r="R43" s="560"/>
      <c r="S43" s="19">
        <v>1485</v>
      </c>
      <c r="T43" s="35"/>
    </row>
    <row r="44" spans="1:20" ht="14.1" customHeight="1">
      <c r="A44" s="551" t="s">
        <v>729</v>
      </c>
      <c r="B44" s="2" t="s">
        <v>74</v>
      </c>
      <c r="C44" s="19">
        <v>-17634</v>
      </c>
      <c r="D44" s="30"/>
      <c r="E44" s="19">
        <v>-2966</v>
      </c>
      <c r="F44" s="30"/>
      <c r="G44" s="19">
        <v>-2771697</v>
      </c>
      <c r="H44" s="30"/>
      <c r="I44" s="19">
        <v>-849373</v>
      </c>
      <c r="J44" s="560" t="s">
        <v>74</v>
      </c>
      <c r="K44" s="19">
        <v>-47687</v>
      </c>
      <c r="L44" s="560"/>
      <c r="M44" s="19">
        <v>-27485</v>
      </c>
      <c r="N44" s="560"/>
      <c r="O44" s="19">
        <v>0</v>
      </c>
      <c r="P44" s="560"/>
      <c r="Q44" s="26">
        <f>ROUND(SUM(C44:O44),1)</f>
        <v>-3716842</v>
      </c>
      <c r="R44" s="560"/>
      <c r="S44" s="19">
        <v>-3608758</v>
      </c>
      <c r="T44" s="35"/>
    </row>
    <row r="45" spans="1:20" ht="16.350000000000001" customHeight="1">
      <c r="A45" s="10" t="s">
        <v>730</v>
      </c>
      <c r="B45" s="4" t="s">
        <v>74</v>
      </c>
      <c r="C45" s="17">
        <f>ROUND(SUM(C43:C44),1)</f>
        <v>-17634</v>
      </c>
      <c r="D45" s="39"/>
      <c r="E45" s="17">
        <f>ROUND(SUM(E43:E44),1)</f>
        <v>-2966</v>
      </c>
      <c r="F45" s="39"/>
      <c r="G45" s="17">
        <f>ROUND(SUM(G43:G44),1)</f>
        <v>-2771697</v>
      </c>
      <c r="H45" s="39"/>
      <c r="I45" s="17">
        <f>ROUND(SUM(I43:I44),1)</f>
        <v>-849373</v>
      </c>
      <c r="J45" s="404" t="s">
        <v>74</v>
      </c>
      <c r="K45" s="17">
        <f>ROUND(SUM(K43:K44),1)</f>
        <v>-47687</v>
      </c>
      <c r="L45" s="404"/>
      <c r="M45" s="17">
        <f>ROUND(SUM(M43:M44),1)</f>
        <v>-27485</v>
      </c>
      <c r="N45" s="404"/>
      <c r="O45" s="17">
        <f>ROUND(SUM(O43:O44),1)</f>
        <v>0</v>
      </c>
      <c r="P45" s="404"/>
      <c r="Q45" s="17">
        <f>ROUND(SUM(Q43:Q44),1)</f>
        <v>-3716842</v>
      </c>
      <c r="R45" s="560"/>
      <c r="S45" s="17">
        <f>ROUND(SUM(S43:S44),1)</f>
        <v>-3607273</v>
      </c>
      <c r="T45" s="36"/>
    </row>
    <row r="46" spans="1:20" ht="13.35" customHeight="1">
      <c r="A46" s="2"/>
      <c r="B46" s="2" t="s">
        <v>74</v>
      </c>
      <c r="C46" s="18"/>
      <c r="D46" s="30"/>
      <c r="E46" s="18"/>
      <c r="F46" s="30"/>
      <c r="G46" s="18"/>
      <c r="H46" s="30"/>
      <c r="I46" s="18"/>
      <c r="J46" s="560"/>
      <c r="K46" s="18"/>
      <c r="L46" s="560"/>
      <c r="M46" s="18"/>
      <c r="N46" s="560"/>
      <c r="O46" s="18"/>
      <c r="P46" s="560"/>
      <c r="Q46" s="743"/>
      <c r="R46" s="560"/>
      <c r="S46" s="18"/>
      <c r="T46" s="560"/>
    </row>
    <row r="47" spans="1:20" ht="14.1" customHeight="1">
      <c r="A47" s="4" t="s">
        <v>731</v>
      </c>
      <c r="B47" s="2"/>
      <c r="C47" s="19"/>
      <c r="D47" s="30"/>
      <c r="E47" s="19"/>
      <c r="F47" s="30"/>
      <c r="G47" s="19"/>
      <c r="H47" s="30"/>
      <c r="I47" s="19"/>
      <c r="J47" s="560"/>
      <c r="K47" s="19"/>
      <c r="L47" s="560"/>
      <c r="M47" s="19"/>
      <c r="N47" s="560"/>
      <c r="O47" s="19"/>
      <c r="P47" s="560"/>
      <c r="Q47" s="21"/>
      <c r="R47" s="560"/>
      <c r="S47" s="19"/>
      <c r="T47" s="560"/>
    </row>
    <row r="48" spans="1:20" ht="14.1" customHeight="1">
      <c r="A48" s="4" t="s">
        <v>732</v>
      </c>
      <c r="B48" s="2"/>
      <c r="C48" s="19"/>
      <c r="D48" s="30"/>
      <c r="E48" s="19"/>
      <c r="F48" s="30"/>
      <c r="G48" s="19"/>
      <c r="H48" s="30"/>
      <c r="I48" s="19"/>
      <c r="J48" s="560"/>
      <c r="K48" s="19"/>
      <c r="L48" s="560"/>
      <c r="M48" s="19"/>
      <c r="N48" s="560"/>
      <c r="O48" s="19"/>
      <c r="P48" s="560"/>
      <c r="Q48" s="21"/>
      <c r="R48" s="560"/>
      <c r="S48" s="19"/>
      <c r="T48" s="560"/>
    </row>
    <row r="49" spans="1:20" ht="14.1" customHeight="1">
      <c r="A49" s="10" t="s">
        <v>733</v>
      </c>
      <c r="B49" s="4" t="s">
        <v>361</v>
      </c>
      <c r="C49" s="562">
        <f>ROUND(SUM(C45+C40),1)</f>
        <v>-109821</v>
      </c>
      <c r="D49" s="39"/>
      <c r="E49" s="562">
        <f>ROUND(SUM(E45+E40),1)</f>
        <v>2313</v>
      </c>
      <c r="F49" s="39"/>
      <c r="G49" s="562">
        <f>ROUND(SUM(G45+G40),1)</f>
        <v>341663</v>
      </c>
      <c r="H49" s="39"/>
      <c r="I49" s="562">
        <f>ROUND(SUM(I45+I40),1)</f>
        <v>437016</v>
      </c>
      <c r="J49" s="404" t="s">
        <v>74</v>
      </c>
      <c r="K49" s="562">
        <f>ROUND(SUM(K45+K40),1)</f>
        <v>-1523</v>
      </c>
      <c r="L49" s="404"/>
      <c r="M49" s="562">
        <f>ROUND(SUM(M45+M40),1)</f>
        <v>-23532</v>
      </c>
      <c r="N49" s="404"/>
      <c r="O49" s="562">
        <f>ROUND(SUM(O45+O40),1)</f>
        <v>23</v>
      </c>
      <c r="P49" s="404"/>
      <c r="Q49" s="562">
        <f>ROUND(SUM(Q45+Q40),1)</f>
        <v>646139</v>
      </c>
      <c r="R49" s="560"/>
      <c r="S49" s="562">
        <f>ROUND(SUM(S45+S40),1)</f>
        <v>-3322557</v>
      </c>
      <c r="T49" s="36"/>
    </row>
    <row r="50" spans="1:20" ht="13.35" customHeight="1">
      <c r="A50" s="2"/>
      <c r="B50" s="2"/>
      <c r="C50" s="30"/>
      <c r="D50" s="30"/>
      <c r="E50" s="30"/>
      <c r="F50" s="30"/>
      <c r="G50" s="30"/>
      <c r="H50" s="30"/>
      <c r="I50" s="30"/>
      <c r="J50" s="560"/>
      <c r="K50" s="30"/>
      <c r="L50" s="560"/>
      <c r="M50" s="30"/>
      <c r="N50" s="560"/>
      <c r="O50" s="30"/>
      <c r="P50" s="560"/>
      <c r="Q50" s="26"/>
      <c r="R50" s="560"/>
      <c r="S50" s="30"/>
      <c r="T50" s="35"/>
    </row>
    <row r="51" spans="1:20" s="2" customFormat="1" ht="16.350000000000001" customHeight="1">
      <c r="A51" s="10" t="s">
        <v>734</v>
      </c>
      <c r="B51" s="4" t="s">
        <v>361</v>
      </c>
      <c r="C51" s="22">
        <v>-56604</v>
      </c>
      <c r="D51" s="39"/>
      <c r="E51" s="22">
        <v>-5944</v>
      </c>
      <c r="F51" s="39"/>
      <c r="G51" s="22">
        <v>7509919</v>
      </c>
      <c r="H51" s="39"/>
      <c r="I51" s="22">
        <v>284149</v>
      </c>
      <c r="J51" s="404" t="s">
        <v>74</v>
      </c>
      <c r="K51" s="22">
        <v>-16481</v>
      </c>
      <c r="L51" s="404"/>
      <c r="M51" s="22">
        <v>115884</v>
      </c>
      <c r="N51" s="404"/>
      <c r="O51" s="22">
        <v>-420</v>
      </c>
      <c r="P51" s="404"/>
      <c r="Q51" s="37">
        <f>SUM(C51)+(E51)+(G51)+(I51)+(K51)+(M51)+(O51)</f>
        <v>7830503</v>
      </c>
      <c r="R51" s="560"/>
      <c r="S51" s="22">
        <v>11153060</v>
      </c>
      <c r="T51" s="36"/>
    </row>
    <row r="52" spans="1:20" ht="20.100000000000001" customHeight="1" thickBot="1">
      <c r="A52" s="10" t="s">
        <v>735</v>
      </c>
      <c r="B52" s="56" t="s">
        <v>720</v>
      </c>
      <c r="C52" s="131">
        <f>ROUND(SUM(C49+C51),1)</f>
        <v>-166425</v>
      </c>
      <c r="D52" s="528"/>
      <c r="E52" s="131">
        <f>ROUND(SUM(E49+E51),1)</f>
        <v>-3631</v>
      </c>
      <c r="F52" s="528"/>
      <c r="G52" s="131">
        <f>ROUND(SUM(G49+G51),1)</f>
        <v>7851582</v>
      </c>
      <c r="H52" s="528"/>
      <c r="I52" s="131">
        <f>ROUND(SUM(I49+I51),1)</f>
        <v>721165</v>
      </c>
      <c r="J52" s="56" t="s">
        <v>720</v>
      </c>
      <c r="K52" s="563">
        <f>ROUND(SUM(K49+K51),1)</f>
        <v>-18004</v>
      </c>
      <c r="L52" s="528"/>
      <c r="M52" s="563">
        <f>ROUND(SUM(M49+M51),1)</f>
        <v>92352</v>
      </c>
      <c r="N52" s="528"/>
      <c r="O52" s="563">
        <f>ROUND(SUM(O49+O51),1)</f>
        <v>-397</v>
      </c>
      <c r="P52" s="528"/>
      <c r="Q52" s="563">
        <f>ROUND(SUM(Q49+Q51),1)</f>
        <v>8476642</v>
      </c>
      <c r="R52" s="528"/>
      <c r="S52" s="563">
        <f>ROUND(SUM(S49+S51),1)</f>
        <v>7830503</v>
      </c>
      <c r="T52" s="528"/>
    </row>
    <row r="53" spans="1:20" ht="11.25" customHeight="1" thickTop="1">
      <c r="A53" s="2"/>
      <c r="B53" s="2"/>
      <c r="C53" s="43"/>
      <c r="D53" s="30"/>
      <c r="E53" s="43"/>
      <c r="F53" s="30"/>
      <c r="G53" s="43"/>
      <c r="H53" s="30"/>
      <c r="I53" s="43"/>
      <c r="J53" s="404"/>
      <c r="K53" s="30"/>
      <c r="L53" s="404"/>
      <c r="M53" s="43"/>
      <c r="N53" s="560"/>
      <c r="O53" s="564"/>
      <c r="P53" s="404"/>
      <c r="Q53" s="565"/>
      <c r="R53" s="541"/>
      <c r="S53" s="541"/>
      <c r="T53" s="541"/>
    </row>
    <row r="54" spans="1:20">
      <c r="A54" s="318" t="s">
        <v>468</v>
      </c>
      <c r="B54" s="31"/>
      <c r="C54" s="415"/>
      <c r="D54" s="415"/>
      <c r="E54" s="415"/>
      <c r="F54" s="415"/>
      <c r="G54" s="415"/>
      <c r="H54" s="415"/>
      <c r="I54" s="415"/>
      <c r="J54" s="415"/>
      <c r="K54" s="415"/>
      <c r="L54" s="415"/>
      <c r="M54" s="415"/>
      <c r="N54" s="415"/>
      <c r="O54" s="415"/>
      <c r="P54" s="415"/>
      <c r="Q54" s="415"/>
      <c r="R54" s="415"/>
      <c r="S54" s="415"/>
      <c r="T54" s="427"/>
    </row>
    <row r="55" spans="1:20" s="427" customFormat="1">
      <c r="C55" s="415"/>
      <c r="D55" s="415"/>
      <c r="E55" s="415"/>
      <c r="F55" s="415"/>
      <c r="G55" s="415"/>
      <c r="H55" s="415"/>
      <c r="I55" s="415"/>
      <c r="J55" s="415"/>
      <c r="K55" s="415"/>
      <c r="L55" s="415"/>
      <c r="M55" s="415"/>
      <c r="N55" s="415"/>
      <c r="O55" s="415"/>
      <c r="P55" s="415"/>
      <c r="Q55" s="415"/>
      <c r="R55" s="415"/>
      <c r="S55" s="415"/>
    </row>
    <row r="56" spans="1:20" s="428" customFormat="1" ht="15"/>
    <row r="57" spans="1:20" s="428" customFormat="1" ht="15"/>
    <row r="58" spans="1:20">
      <c r="K58" s="428"/>
    </row>
    <row r="65" spans="1:1">
      <c r="A65" s="429"/>
    </row>
    <row r="78" spans="1:1">
      <c r="A78" s="424"/>
    </row>
    <row r="79" spans="1:1">
      <c r="A79" s="424"/>
    </row>
    <row r="80" spans="1:1">
      <c r="A80" s="424"/>
    </row>
    <row r="81" spans="1:1">
      <c r="A81" s="424"/>
    </row>
    <row r="87" spans="1:1">
      <c r="A87" s="424"/>
    </row>
    <row r="88" spans="1:1">
      <c r="A88" s="424"/>
    </row>
    <row r="90" spans="1:1">
      <c r="A90" s="424"/>
    </row>
    <row r="92" spans="1:1">
      <c r="A92" s="424"/>
    </row>
    <row r="94" spans="1:1">
      <c r="A94" s="424"/>
    </row>
    <row r="96" spans="1:1">
      <c r="A96" s="424"/>
    </row>
    <row r="97" spans="1:1">
      <c r="A97" s="424"/>
    </row>
  </sheetData>
  <mergeCells count="2">
    <mergeCell ref="Q11:S11"/>
    <mergeCell ref="Q12:S12"/>
  </mergeCells>
  <hyperlinks>
    <hyperlink ref="A54" location="'Footnotes 1 - 10'!A1" display="(*) See Accompanying Notes" xr:uid="{00000000-0004-0000-1700-000000000000}"/>
  </hyperlinks>
  <printOptions horizontalCentered="1"/>
  <pageMargins left="0.25" right="0.25" top="0.75" bottom="0.25" header="0" footer="0.25"/>
  <pageSetup scale="58" firstPageNumber="43" fitToWidth="2" orientation="landscape" useFirstPageNumber="1" r:id="rId1"/>
  <headerFooter scaleWithDoc="0">
    <oddFooter>&amp;R&amp;8&amp;P</oddFooter>
  </headerFooter>
  <colBreaks count="1" manualBreakCount="1">
    <brk id="9" min="2" max="56" man="1"/>
  </colBreaks>
  <customProperties>
    <customPr name="SheetOptions" r:id="rId2"/>
  </customPropertie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L64"/>
  <sheetViews>
    <sheetView showGridLines="0" zoomScale="80" zoomScaleNormal="80" workbookViewId="0"/>
  </sheetViews>
  <sheetFormatPr defaultColWidth="8.77734375" defaultRowHeight="12.75"/>
  <cols>
    <col min="1" max="1" width="51.44140625" style="47" customWidth="1"/>
    <col min="2" max="2" width="2.5546875" style="47" customWidth="1"/>
    <col min="3" max="3" width="25.77734375" style="47" customWidth="1"/>
    <col min="4" max="4" width="2.77734375" style="47" customWidth="1"/>
    <col min="5" max="5" width="25.77734375" style="47" customWidth="1"/>
    <col min="6" max="6" width="2.77734375" style="47" customWidth="1"/>
    <col min="7" max="7" width="21.77734375" style="47" customWidth="1"/>
    <col min="8" max="8" width="2.77734375" style="47" customWidth="1"/>
    <col min="9" max="9" width="25.77734375" style="47" customWidth="1"/>
    <col min="10" max="10" width="2.77734375" style="47" customWidth="1"/>
    <col min="11" max="11" width="25.77734375" style="47" customWidth="1"/>
    <col min="12" max="12" width="12.109375" style="47" customWidth="1"/>
    <col min="13" max="16" width="8.77734375" style="47"/>
    <col min="17" max="17" width="7.109375" style="47" bestFit="1" customWidth="1"/>
    <col min="18" max="18" width="8" style="47" bestFit="1" customWidth="1"/>
    <col min="19" max="16384" width="8.77734375" style="47"/>
  </cols>
  <sheetData>
    <row r="1" spans="1:12" ht="15" customHeight="1">
      <c r="A1" s="207" t="s">
        <v>60</v>
      </c>
    </row>
    <row r="3" spans="1:12" ht="18" customHeight="1">
      <c r="A3" s="143" t="s">
        <v>112</v>
      </c>
      <c r="B3" s="44"/>
      <c r="C3" s="45"/>
      <c r="D3" s="45"/>
      <c r="E3" s="45"/>
      <c r="F3" s="46"/>
      <c r="G3" s="46"/>
      <c r="H3" s="46"/>
      <c r="I3" s="46"/>
      <c r="J3" s="46"/>
      <c r="K3" s="46"/>
      <c r="L3" s="46"/>
    </row>
    <row r="4" spans="1:12" ht="18" customHeight="1">
      <c r="A4" s="149" t="s">
        <v>736</v>
      </c>
      <c r="B4" s="44"/>
      <c r="C4" s="45"/>
      <c r="D4" s="45"/>
      <c r="E4" s="45"/>
      <c r="F4" s="46"/>
      <c r="G4" s="46"/>
      <c r="H4" s="46"/>
      <c r="I4" s="46"/>
      <c r="J4" s="46"/>
      <c r="K4" s="46"/>
      <c r="L4" s="46"/>
    </row>
    <row r="5" spans="1:12" ht="18" customHeight="1">
      <c r="A5" s="143" t="s">
        <v>704</v>
      </c>
      <c r="B5" s="44"/>
      <c r="D5" s="45"/>
      <c r="E5" s="45"/>
      <c r="F5" s="46"/>
      <c r="G5" s="46"/>
      <c r="H5" s="46"/>
      <c r="I5" s="46"/>
      <c r="J5" s="48" t="s">
        <v>74</v>
      </c>
      <c r="K5" s="147" t="s">
        <v>471</v>
      </c>
      <c r="L5" s="49"/>
    </row>
    <row r="6" spans="1:12" ht="18" customHeight="1">
      <c r="A6" s="143" t="s">
        <v>705</v>
      </c>
      <c r="B6" s="44"/>
      <c r="D6" s="45"/>
      <c r="E6" s="45"/>
      <c r="F6" s="46"/>
      <c r="G6" s="46"/>
      <c r="H6" s="46"/>
      <c r="I6" s="46"/>
      <c r="J6" s="48" t="s">
        <v>74</v>
      </c>
      <c r="K6" s="49" t="s">
        <v>472</v>
      </c>
      <c r="L6" s="49"/>
    </row>
    <row r="7" spans="1:12" ht="18" customHeight="1">
      <c r="A7" s="143" t="s">
        <v>1289</v>
      </c>
      <c r="B7" s="44"/>
      <c r="C7" s="45"/>
      <c r="D7" s="45"/>
      <c r="E7" s="45"/>
      <c r="F7" s="46"/>
      <c r="G7" s="46"/>
      <c r="H7" s="46"/>
      <c r="I7" s="46"/>
      <c r="J7" s="46"/>
      <c r="K7" s="46" t="s">
        <v>74</v>
      </c>
      <c r="L7" s="46"/>
    </row>
    <row r="8" spans="1:12" ht="16.350000000000001" customHeight="1">
      <c r="A8" s="44" t="s">
        <v>66</v>
      </c>
      <c r="B8" s="44"/>
      <c r="C8" s="45"/>
      <c r="D8" s="45"/>
      <c r="E8" s="45"/>
      <c r="F8" s="46"/>
      <c r="G8" s="46"/>
      <c r="H8" s="46"/>
      <c r="I8" s="46"/>
      <c r="J8" s="46"/>
      <c r="K8" s="46"/>
      <c r="L8" s="46"/>
    </row>
    <row r="9" spans="1:12" ht="13.5" customHeight="1">
      <c r="A9" s="45"/>
      <c r="B9" s="45"/>
      <c r="C9" s="45"/>
      <c r="D9" s="44"/>
      <c r="E9" s="44"/>
      <c r="F9" s="48"/>
      <c r="G9" s="48"/>
      <c r="H9" s="48"/>
      <c r="I9" s="48"/>
      <c r="J9" s="48"/>
      <c r="K9" s="46"/>
      <c r="L9" s="46"/>
    </row>
    <row r="10" spans="1:12" s="52" customFormat="1" ht="13.5" customHeight="1">
      <c r="A10" s="50"/>
      <c r="B10" s="51"/>
      <c r="D10" s="53"/>
      <c r="E10" s="53"/>
      <c r="F10" s="53"/>
      <c r="G10" s="53"/>
      <c r="H10" s="53"/>
      <c r="I10" s="51"/>
      <c r="J10" s="51"/>
      <c r="K10" s="51"/>
      <c r="L10" s="51"/>
    </row>
    <row r="11" spans="1:12" ht="14.25" customHeight="1">
      <c r="A11" s="45"/>
      <c r="B11" s="45"/>
      <c r="C11" s="48"/>
      <c r="D11" s="44"/>
      <c r="E11" s="44"/>
      <c r="F11" s="48"/>
      <c r="G11" s="48"/>
      <c r="H11" s="48"/>
      <c r="I11" s="48"/>
      <c r="J11" s="48"/>
      <c r="K11" s="46"/>
      <c r="L11" s="46"/>
    </row>
    <row r="12" spans="1:12" ht="15" customHeight="1">
      <c r="A12" s="45"/>
      <c r="B12" s="45"/>
      <c r="C12" s="48" t="s">
        <v>108</v>
      </c>
      <c r="D12" s="44"/>
      <c r="E12" s="48" t="s">
        <v>706</v>
      </c>
      <c r="F12" s="48"/>
      <c r="G12" s="48"/>
      <c r="H12" s="48"/>
      <c r="I12" s="396" t="s">
        <v>737</v>
      </c>
      <c r="J12" s="396"/>
      <c r="K12" s="396"/>
      <c r="L12" s="48"/>
    </row>
    <row r="13" spans="1:12" ht="13.5" customHeight="1">
      <c r="A13" s="45"/>
      <c r="B13" s="45"/>
      <c r="C13" s="48" t="s">
        <v>738</v>
      </c>
      <c r="D13" s="44"/>
      <c r="E13" s="48" t="s">
        <v>739</v>
      </c>
      <c r="F13" s="48"/>
      <c r="G13" s="48"/>
      <c r="H13" s="48"/>
      <c r="I13" s="48"/>
      <c r="J13" s="48"/>
      <c r="K13" s="46" t="s">
        <v>74</v>
      </c>
      <c r="L13" s="46"/>
    </row>
    <row r="14" spans="1:12" ht="15.75" customHeight="1">
      <c r="A14" s="45"/>
      <c r="B14" s="45"/>
      <c r="C14" s="396" t="s">
        <v>513</v>
      </c>
      <c r="D14" s="44"/>
      <c r="E14" s="396" t="s">
        <v>513</v>
      </c>
      <c r="F14" s="48"/>
      <c r="G14" s="397" t="s">
        <v>678</v>
      </c>
      <c r="H14" s="48"/>
      <c r="I14" s="397" t="s">
        <v>1290</v>
      </c>
      <c r="J14" s="46"/>
      <c r="K14" s="396" t="s">
        <v>1259</v>
      </c>
      <c r="L14" s="54"/>
    </row>
    <row r="15" spans="1:12" ht="15.75">
      <c r="A15" s="44" t="s">
        <v>72</v>
      </c>
      <c r="B15" s="45"/>
      <c r="C15" s="45"/>
      <c r="D15" s="45"/>
      <c r="E15" s="45"/>
      <c r="F15" s="46"/>
      <c r="G15" s="46"/>
      <c r="H15" s="46"/>
      <c r="I15" s="46"/>
      <c r="J15" s="46"/>
      <c r="K15" s="46"/>
      <c r="L15" s="46"/>
    </row>
    <row r="16" spans="1:12" ht="14.25" customHeight="1">
      <c r="A16" s="55" t="s">
        <v>740</v>
      </c>
      <c r="B16" s="56" t="s">
        <v>720</v>
      </c>
      <c r="C16" s="138">
        <f>+'Exhibit A-2 State'!DQ16</f>
        <v>1349378</v>
      </c>
      <c r="D16" s="139"/>
      <c r="E16" s="138">
        <v>0</v>
      </c>
      <c r="F16" s="139"/>
      <c r="G16" s="138">
        <v>0</v>
      </c>
      <c r="H16" s="139"/>
      <c r="I16" s="139">
        <f t="shared" ref="I16:I21" si="0">ROUND(SUM(C16:G16),0)</f>
        <v>1349378</v>
      </c>
      <c r="J16" s="139"/>
      <c r="K16" s="133">
        <f>'Exhibit A-2 State'!DS16</f>
        <v>1448470</v>
      </c>
    </row>
    <row r="17" spans="1:12" ht="13.5" customHeight="1">
      <c r="A17" s="55" t="s">
        <v>741</v>
      </c>
      <c r="B17" s="56" t="s">
        <v>720</v>
      </c>
      <c r="C17" s="57">
        <f>+'Exhibit A-2 State'!DQ17</f>
        <v>2275141</v>
      </c>
      <c r="D17" s="58" t="s">
        <v>74</v>
      </c>
      <c r="E17" s="57">
        <v>0</v>
      </c>
      <c r="F17" s="60"/>
      <c r="G17" s="57">
        <v>0</v>
      </c>
      <c r="H17" s="60"/>
      <c r="I17" s="59">
        <f t="shared" si="0"/>
        <v>2275141</v>
      </c>
      <c r="J17" s="60"/>
      <c r="K17" s="19">
        <f>'Exhibit A-2 State'!DS17</f>
        <v>2156113</v>
      </c>
      <c r="L17" s="61"/>
    </row>
    <row r="18" spans="1:12" ht="14.1" customHeight="1">
      <c r="A18" s="45" t="s">
        <v>742</v>
      </c>
      <c r="B18" s="45" t="s">
        <v>720</v>
      </c>
      <c r="C18" s="57">
        <f>+'Exhibit A-2 State'!DQ18</f>
        <v>2667999</v>
      </c>
      <c r="D18" s="62"/>
      <c r="E18" s="57">
        <v>0</v>
      </c>
      <c r="F18" s="60"/>
      <c r="G18" s="57">
        <v>0</v>
      </c>
      <c r="H18" s="60"/>
      <c r="I18" s="59">
        <f t="shared" si="0"/>
        <v>2667999</v>
      </c>
      <c r="J18" s="60"/>
      <c r="K18" s="19">
        <f>'Exhibit A-2 State'!DS18</f>
        <v>2817323</v>
      </c>
      <c r="L18" s="62"/>
    </row>
    <row r="19" spans="1:12" ht="14.1" customHeight="1">
      <c r="A19" s="45" t="s">
        <v>743</v>
      </c>
      <c r="B19" s="45" t="s">
        <v>361</v>
      </c>
      <c r="C19" s="57">
        <f>+'Exhibit A-2 State'!DQ19</f>
        <v>0</v>
      </c>
      <c r="D19" s="62"/>
      <c r="E19" s="57">
        <v>0</v>
      </c>
      <c r="F19" s="60"/>
      <c r="G19" s="57">
        <v>0</v>
      </c>
      <c r="H19" s="60"/>
      <c r="I19" s="59">
        <f t="shared" si="0"/>
        <v>0</v>
      </c>
      <c r="J19" s="60"/>
      <c r="K19" s="19">
        <f>'Exhibit A-2 State'!DS19</f>
        <v>0</v>
      </c>
      <c r="L19" s="62"/>
    </row>
    <row r="20" spans="1:12" ht="13.5" customHeight="1">
      <c r="A20" s="45" t="s">
        <v>722</v>
      </c>
      <c r="B20" s="45" t="s">
        <v>720</v>
      </c>
      <c r="C20" s="57">
        <f>+'Exhibit A-2 State'!DQ20</f>
        <v>26691693</v>
      </c>
      <c r="D20" s="62"/>
      <c r="E20" s="57">
        <f>+'Exhibit A-2 Federal'!Q16</f>
        <v>629423</v>
      </c>
      <c r="F20" s="60"/>
      <c r="G20" s="57">
        <v>0</v>
      </c>
      <c r="H20" s="60"/>
      <c r="I20" s="59">
        <f t="shared" si="0"/>
        <v>27321116</v>
      </c>
      <c r="J20" s="60"/>
      <c r="K20" s="19">
        <f>'Exhibit A-2 State'!DS20+'Exhibit A-2 Federal'!S16</f>
        <v>23803722</v>
      </c>
      <c r="L20" s="63"/>
    </row>
    <row r="21" spans="1:12" ht="13.5" customHeight="1">
      <c r="A21" s="55" t="s">
        <v>684</v>
      </c>
      <c r="B21" s="45" t="s">
        <v>720</v>
      </c>
      <c r="C21" s="57">
        <f>+'Exhibit A-2 State'!DQ21</f>
        <v>-7608</v>
      </c>
      <c r="D21" s="62"/>
      <c r="E21" s="398">
        <f>+'Exhibit A-2 Federal'!Q17</f>
        <v>95980431</v>
      </c>
      <c r="F21" s="60"/>
      <c r="G21" s="398">
        <v>0</v>
      </c>
      <c r="H21" s="60"/>
      <c r="I21" s="399">
        <f t="shared" si="0"/>
        <v>95972823</v>
      </c>
      <c r="J21" s="60"/>
      <c r="K21" s="19">
        <f>'Exhibit A-2 State'!DS21+'Exhibit A-2 Federal'!S17</f>
        <v>90232623</v>
      </c>
      <c r="L21" s="62"/>
    </row>
    <row r="22" spans="1:12" ht="15.75" customHeight="1">
      <c r="A22" s="64" t="s">
        <v>685</v>
      </c>
      <c r="B22" s="44" t="s">
        <v>720</v>
      </c>
      <c r="C22" s="65">
        <f>ROUND(SUM(C16:C21),1)</f>
        <v>32976603</v>
      </c>
      <c r="D22" s="66"/>
      <c r="E22" s="65">
        <f>ROUND(SUM(E16:E21),1)</f>
        <v>96609854</v>
      </c>
      <c r="F22" s="67"/>
      <c r="G22" s="65">
        <f>ROUND(SUM(G16:G21),1)</f>
        <v>0</v>
      </c>
      <c r="H22" s="67"/>
      <c r="I22" s="65">
        <f>ROUND(SUM(I16:I21),0)</f>
        <v>129586457</v>
      </c>
      <c r="J22" s="60"/>
      <c r="K22" s="17">
        <f>ROUND(SUM(K16:K21),1)</f>
        <v>120458251</v>
      </c>
      <c r="L22" s="69"/>
    </row>
    <row r="23" spans="1:12" ht="13.35" customHeight="1">
      <c r="A23" s="45"/>
      <c r="B23" s="45" t="s">
        <v>74</v>
      </c>
      <c r="C23" s="70"/>
      <c r="D23" s="62"/>
      <c r="E23" s="70"/>
      <c r="F23" s="60"/>
      <c r="G23" s="70"/>
      <c r="H23" s="60"/>
      <c r="I23" s="71"/>
      <c r="J23" s="60"/>
      <c r="K23" s="18"/>
      <c r="L23" s="60"/>
    </row>
    <row r="24" spans="1:12" ht="16.350000000000001" customHeight="1">
      <c r="A24" s="44" t="s">
        <v>686</v>
      </c>
      <c r="B24" s="45" t="s">
        <v>74</v>
      </c>
      <c r="C24" s="70"/>
      <c r="D24" s="62"/>
      <c r="E24" s="70"/>
      <c r="F24" s="60"/>
      <c r="G24" s="70"/>
      <c r="H24" s="60"/>
      <c r="I24" s="71"/>
      <c r="J24" s="60"/>
      <c r="K24" s="19"/>
      <c r="L24" s="60"/>
    </row>
    <row r="25" spans="1:12" ht="13.35" customHeight="1">
      <c r="A25" s="45" t="s">
        <v>744</v>
      </c>
      <c r="B25" s="45" t="s">
        <v>74</v>
      </c>
      <c r="C25" s="70"/>
      <c r="D25" s="62"/>
      <c r="E25" s="70"/>
      <c r="F25" s="60"/>
      <c r="G25" s="70"/>
      <c r="H25" s="60"/>
      <c r="I25" s="71"/>
      <c r="J25" s="60"/>
      <c r="K25" s="19"/>
      <c r="L25" s="60"/>
    </row>
    <row r="26" spans="1:12" ht="15" customHeight="1">
      <c r="A26" s="72" t="s">
        <v>82</v>
      </c>
      <c r="B26" s="45" t="s">
        <v>361</v>
      </c>
      <c r="C26" s="59">
        <f>+'Exhibit A-2 State'!DQ26</f>
        <v>6668979</v>
      </c>
      <c r="D26" s="62"/>
      <c r="E26" s="59">
        <f>+'Exhibit A-2 Federal'!Q22</f>
        <v>4091325</v>
      </c>
      <c r="F26" s="60"/>
      <c r="G26" s="59">
        <v>0</v>
      </c>
      <c r="H26" s="60"/>
      <c r="I26" s="59">
        <f>ROUND(SUM(C26:G26),0)</f>
        <v>10760304</v>
      </c>
      <c r="J26" s="60"/>
      <c r="K26" s="19">
        <f>'Exhibit A-2 State'!DS26+'Exhibit A-2 Federal'!S22</f>
        <v>15207807</v>
      </c>
      <c r="L26" s="73"/>
    </row>
    <row r="27" spans="1:12" ht="15" customHeight="1">
      <c r="A27" s="72" t="s">
        <v>83</v>
      </c>
      <c r="B27" s="45" t="s">
        <v>74</v>
      </c>
      <c r="C27" s="59">
        <f>+'Exhibit A-2 State'!DQ27</f>
        <v>7079</v>
      </c>
      <c r="D27" s="62"/>
      <c r="E27" s="59">
        <f>+'Exhibit A-2 Federal'!Q23</f>
        <v>3102</v>
      </c>
      <c r="F27" s="60"/>
      <c r="G27" s="59">
        <v>0</v>
      </c>
      <c r="H27" s="60"/>
      <c r="I27" s="59">
        <f>ROUND(SUM(C27:G27),0)</f>
        <v>10181</v>
      </c>
      <c r="J27" s="60"/>
      <c r="K27" s="19">
        <f>'Exhibit A-2 State'!DS27+'Exhibit A-2 Federal'!S23</f>
        <v>9078</v>
      </c>
      <c r="L27" s="58"/>
    </row>
    <row r="28" spans="1:12" ht="15" customHeight="1">
      <c r="A28" s="72" t="s">
        <v>84</v>
      </c>
      <c r="B28" s="45" t="s">
        <v>74</v>
      </c>
      <c r="C28" s="59">
        <f>+'Exhibit A-2 State'!DQ28</f>
        <v>226275</v>
      </c>
      <c r="D28" s="62"/>
      <c r="E28" s="59">
        <f>+'Exhibit A-2 Federal'!Q24</f>
        <v>60255</v>
      </c>
      <c r="F28" s="60"/>
      <c r="G28" s="59">
        <v>0</v>
      </c>
      <c r="H28" s="60"/>
      <c r="I28" s="59">
        <f>ROUND(SUM(C28:G28),0)</f>
        <v>286530</v>
      </c>
      <c r="J28" s="60"/>
      <c r="K28" s="19">
        <f>'Exhibit A-2 State'!DS28+'Exhibit A-2 Federal'!S24</f>
        <v>327349</v>
      </c>
      <c r="L28" s="58"/>
    </row>
    <row r="29" spans="1:12" ht="15" customHeight="1">
      <c r="A29" s="72" t="s">
        <v>85</v>
      </c>
      <c r="B29" s="45"/>
      <c r="C29" s="59"/>
      <c r="D29" s="62"/>
      <c r="E29" s="59"/>
      <c r="F29" s="60"/>
      <c r="G29" s="59"/>
      <c r="H29" s="60"/>
      <c r="I29" s="59" t="s">
        <v>74</v>
      </c>
      <c r="J29" s="60"/>
      <c r="K29" s="19"/>
      <c r="L29" s="58"/>
    </row>
    <row r="30" spans="1:12" ht="15" customHeight="1">
      <c r="A30" s="74" t="s">
        <v>86</v>
      </c>
      <c r="B30" s="45" t="s">
        <v>74</v>
      </c>
      <c r="C30" s="59">
        <f>+'Exhibit A-2 State'!DQ30</f>
        <v>7125919</v>
      </c>
      <c r="D30" s="62"/>
      <c r="E30" s="59">
        <f>+'Exhibit A-2 Federal'!Q26</f>
        <v>57725695</v>
      </c>
      <c r="F30" s="60"/>
      <c r="G30" s="59">
        <v>0</v>
      </c>
      <c r="H30" s="60"/>
      <c r="I30" s="59">
        <f t="shared" ref="I30:I35" si="1">ROUND(SUM(C30:G30),0)</f>
        <v>64851614</v>
      </c>
      <c r="J30" s="60"/>
      <c r="K30" s="19">
        <f>'Exhibit A-2 State'!DS30+'Exhibit A-2 Federal'!S26</f>
        <v>58916972</v>
      </c>
      <c r="L30" s="58"/>
    </row>
    <row r="31" spans="1:12" ht="15" customHeight="1">
      <c r="A31" s="72" t="s">
        <v>1224</v>
      </c>
      <c r="B31" s="45" t="s">
        <v>74</v>
      </c>
      <c r="C31" s="59">
        <f>+'Exhibit A-2 State'!DQ31</f>
        <v>2343996</v>
      </c>
      <c r="D31" s="62"/>
      <c r="E31" s="59">
        <f>+'Exhibit A-2 Federal'!Q27</f>
        <v>17121308</v>
      </c>
      <c r="F31" s="60"/>
      <c r="G31" s="59">
        <v>0</v>
      </c>
      <c r="H31" s="60"/>
      <c r="I31" s="59">
        <f t="shared" si="1"/>
        <v>19465304</v>
      </c>
      <c r="J31" s="60"/>
      <c r="K31" s="19">
        <f>'Exhibit A-2 State'!DS31+'Exhibit A-2 Federal'!S27</f>
        <v>17944668</v>
      </c>
      <c r="L31" s="58"/>
    </row>
    <row r="32" spans="1:12" ht="15" customHeight="1">
      <c r="A32" s="72" t="s">
        <v>1225</v>
      </c>
      <c r="B32" s="45" t="s">
        <v>74</v>
      </c>
      <c r="C32" s="59">
        <f>+'Exhibit A-2 State'!DQ32</f>
        <v>604470</v>
      </c>
      <c r="D32" s="62"/>
      <c r="E32" s="59">
        <f>+'Exhibit A-2 Federal'!Q28</f>
        <v>2941336</v>
      </c>
      <c r="F32" s="60"/>
      <c r="G32" s="59">
        <v>0</v>
      </c>
      <c r="H32" s="60"/>
      <c r="I32" s="59">
        <f t="shared" si="1"/>
        <v>3545806</v>
      </c>
      <c r="J32" s="60"/>
      <c r="K32" s="19">
        <f>'Exhibit A-2 State'!DS32+'Exhibit A-2 Federal'!S28</f>
        <v>4626702</v>
      </c>
      <c r="L32" s="58"/>
    </row>
    <row r="33" spans="1:12" ht="15" customHeight="1">
      <c r="A33" s="72" t="s">
        <v>1226</v>
      </c>
      <c r="B33" s="45" t="s">
        <v>74</v>
      </c>
      <c r="C33" s="59">
        <f>+'Exhibit A-2 State'!DQ33</f>
        <v>26893</v>
      </c>
      <c r="D33" s="62"/>
      <c r="E33" s="59">
        <f>+'Exhibit A-2 Federal'!Q29</f>
        <v>6400318</v>
      </c>
      <c r="F33" s="60"/>
      <c r="G33" s="59">
        <v>0</v>
      </c>
      <c r="H33" s="60"/>
      <c r="I33" s="59">
        <f t="shared" si="1"/>
        <v>6427211</v>
      </c>
      <c r="J33" s="60"/>
      <c r="K33" s="19">
        <f>'Exhibit A-2 State'!DS33+'Exhibit A-2 Federal'!S29</f>
        <v>5762446</v>
      </c>
      <c r="L33" s="58"/>
    </row>
    <row r="34" spans="1:12" ht="15" customHeight="1">
      <c r="A34" s="72" t="s">
        <v>1227</v>
      </c>
      <c r="B34" s="45" t="s">
        <v>74</v>
      </c>
      <c r="C34" s="59">
        <f>+'Exhibit A-2 State'!DQ34</f>
        <v>75219</v>
      </c>
      <c r="D34" s="62"/>
      <c r="E34" s="59">
        <f>+'Exhibit A-2 Federal'!Q30</f>
        <v>181491</v>
      </c>
      <c r="F34" s="60"/>
      <c r="G34" s="59">
        <v>0</v>
      </c>
      <c r="H34" s="60"/>
      <c r="I34" s="59">
        <f t="shared" si="1"/>
        <v>256710</v>
      </c>
      <c r="J34" s="60"/>
      <c r="K34" s="19">
        <f>'Exhibit A-2 State'!DS34+'Exhibit A-2 Federal'!S30</f>
        <v>80087</v>
      </c>
      <c r="L34" s="58"/>
    </row>
    <row r="35" spans="1:12" ht="15" customHeight="1">
      <c r="A35" s="72" t="s">
        <v>87</v>
      </c>
      <c r="B35" s="45" t="s">
        <v>74</v>
      </c>
      <c r="C35" s="59">
        <f>+'Exhibit A-2 State'!DQ35</f>
        <v>5084837</v>
      </c>
      <c r="D35" s="62"/>
      <c r="E35" s="59">
        <f>+'Exhibit A-2 Federal'!Q31</f>
        <v>101025</v>
      </c>
      <c r="F35" s="60"/>
      <c r="G35" s="59">
        <v>0</v>
      </c>
      <c r="H35" s="60"/>
      <c r="I35" s="59">
        <f t="shared" si="1"/>
        <v>5185862</v>
      </c>
      <c r="J35" s="60"/>
      <c r="K35" s="19">
        <f>'Exhibit A-2 State'!DS35+'Exhibit A-2 Federal'!S31</f>
        <v>4968776</v>
      </c>
      <c r="L35" s="58"/>
    </row>
    <row r="36" spans="1:12" ht="3.75" customHeight="1">
      <c r="A36" s="55"/>
      <c r="B36" s="45" t="s">
        <v>74</v>
      </c>
      <c r="C36" s="399"/>
      <c r="D36" s="62"/>
      <c r="E36" s="399"/>
      <c r="F36" s="60"/>
      <c r="G36" s="399"/>
      <c r="H36" s="60"/>
      <c r="I36" s="399"/>
      <c r="J36" s="60"/>
      <c r="K36" s="19"/>
      <c r="L36" s="58"/>
    </row>
    <row r="37" spans="1:12" ht="15.75" customHeight="1">
      <c r="A37" s="64" t="s">
        <v>690</v>
      </c>
      <c r="B37" s="45" t="s">
        <v>74</v>
      </c>
      <c r="C37" s="77">
        <f>ROUND(SUM(C26:C36),1)</f>
        <v>22163667</v>
      </c>
      <c r="D37" s="66"/>
      <c r="E37" s="77">
        <f>ROUND(SUM(E26:E36),1)</f>
        <v>88625855</v>
      </c>
      <c r="F37" s="67"/>
      <c r="G37" s="77">
        <f>ROUND(SUM(G26:G36),1)</f>
        <v>0</v>
      </c>
      <c r="H37" s="67"/>
      <c r="I37" s="77">
        <f>ROUND(SUM(I26:I36),0)</f>
        <v>110789522</v>
      </c>
      <c r="J37" s="67"/>
      <c r="K37" s="130">
        <f>ROUND(SUM(K26:K35),1)</f>
        <v>107843885</v>
      </c>
      <c r="L37" s="58"/>
    </row>
    <row r="38" spans="1:12" ht="15" customHeight="1">
      <c r="A38" s="45" t="s">
        <v>126</v>
      </c>
      <c r="B38" s="45" t="s">
        <v>74</v>
      </c>
      <c r="C38" s="70"/>
      <c r="D38" s="62"/>
      <c r="E38" s="70"/>
      <c r="F38" s="60"/>
      <c r="G38" s="70"/>
      <c r="H38" s="60"/>
      <c r="I38" s="71"/>
      <c r="J38" s="60"/>
      <c r="K38" s="19"/>
      <c r="L38" s="60"/>
    </row>
    <row r="39" spans="1:12" ht="15" customHeight="1">
      <c r="A39" s="55" t="s">
        <v>745</v>
      </c>
      <c r="B39" s="45" t="s">
        <v>74</v>
      </c>
      <c r="C39" s="75">
        <f>+'Exhibit A-2 State'!DQ38</f>
        <v>6530950</v>
      </c>
      <c r="D39" s="62"/>
      <c r="E39" s="75">
        <f>+'Exhibit A-2 Federal'!Q34</f>
        <v>869559</v>
      </c>
      <c r="F39" s="60"/>
      <c r="G39" s="75">
        <v>0</v>
      </c>
      <c r="H39" s="60"/>
      <c r="I39" s="59">
        <f>ROUND(SUM(C39:G39),0)</f>
        <v>7400509</v>
      </c>
      <c r="J39" s="60"/>
      <c r="K39" s="19">
        <f>'Exhibit A-2 State'!DS38+'Exhibit A-2 Federal'!S34</f>
        <v>6925147</v>
      </c>
      <c r="L39" s="58"/>
    </row>
    <row r="40" spans="1:12" ht="15" customHeight="1">
      <c r="A40" s="55" t="s">
        <v>746</v>
      </c>
      <c r="B40" s="45" t="s">
        <v>74</v>
      </c>
      <c r="C40" s="75">
        <f>+'Exhibit A-2 State'!DQ39</f>
        <v>3984859</v>
      </c>
      <c r="D40" s="62"/>
      <c r="E40" s="75">
        <f>+'Exhibit A-2 Federal'!Q35</f>
        <v>2324661</v>
      </c>
      <c r="F40" s="60"/>
      <c r="G40" s="75">
        <v>0</v>
      </c>
      <c r="H40" s="60"/>
      <c r="I40" s="59">
        <f>ROUND(SUM(C40:G40),0)</f>
        <v>6309520</v>
      </c>
      <c r="J40" s="60"/>
      <c r="K40" s="19">
        <f>'Exhibit A-2 State'!DS39+'Exhibit A-2 Federal'!S35</f>
        <v>6501300</v>
      </c>
      <c r="L40" s="73"/>
    </row>
    <row r="41" spans="1:12" ht="15" customHeight="1">
      <c r="A41" s="55" t="s">
        <v>692</v>
      </c>
      <c r="B41" s="45" t="s">
        <v>74</v>
      </c>
      <c r="C41" s="75">
        <f>+'Exhibit A-2 State'!DQ40</f>
        <v>1492031</v>
      </c>
      <c r="D41" s="62"/>
      <c r="E41" s="75">
        <f>+'Exhibit A-2 Federal'!Q36</f>
        <v>426798</v>
      </c>
      <c r="F41" s="60"/>
      <c r="G41" s="75">
        <v>0</v>
      </c>
      <c r="H41" s="60"/>
      <c r="I41" s="59">
        <f>ROUND(SUM(C41:G41),0)</f>
        <v>1918829</v>
      </c>
      <c r="J41" s="60"/>
      <c r="K41" s="19">
        <f>'Exhibit A-2 State'!DS40+'Exhibit A-2 Federal'!S36</f>
        <v>1564364</v>
      </c>
      <c r="L41" s="58"/>
    </row>
    <row r="42" spans="1:12" ht="15.75" customHeight="1">
      <c r="A42" s="64" t="s">
        <v>747</v>
      </c>
      <c r="B42" s="44" t="s">
        <v>74</v>
      </c>
      <c r="C42" s="68">
        <f>ROUND(SUM(C37:C41),1)</f>
        <v>34171507</v>
      </c>
      <c r="D42" s="66"/>
      <c r="E42" s="68">
        <f>ROUND(SUM(E37:E41),1)</f>
        <v>92246873</v>
      </c>
      <c r="F42" s="67"/>
      <c r="G42" s="68">
        <f>ROUND(SUM(G37:G41),1)</f>
        <v>0</v>
      </c>
      <c r="H42" s="67"/>
      <c r="I42" s="68">
        <f>ROUND(SUM(I37:I41),0)</f>
        <v>126418380</v>
      </c>
      <c r="J42" s="60"/>
      <c r="K42" s="130">
        <f>ROUND(SUM(K37:K41),1)</f>
        <v>122834696</v>
      </c>
      <c r="L42" s="69"/>
    </row>
    <row r="43" spans="1:12" ht="14.1" customHeight="1">
      <c r="A43" s="44"/>
      <c r="B43" s="45" t="s">
        <v>74</v>
      </c>
      <c r="C43" s="70"/>
      <c r="D43" s="62"/>
      <c r="E43" s="70"/>
      <c r="F43" s="60"/>
      <c r="G43" s="70"/>
      <c r="H43" s="60"/>
      <c r="I43" s="71"/>
      <c r="J43" s="60"/>
      <c r="K43" s="18"/>
      <c r="L43" s="60"/>
    </row>
    <row r="44" spans="1:12" ht="14.1" customHeight="1">
      <c r="A44" s="44" t="s">
        <v>186</v>
      </c>
      <c r="B44" s="45" t="s">
        <v>74</v>
      </c>
      <c r="C44" s="70"/>
      <c r="D44" s="62"/>
      <c r="E44" s="70"/>
      <c r="F44" s="60"/>
      <c r="G44" s="70"/>
      <c r="H44" s="60"/>
      <c r="I44" s="71"/>
      <c r="J44" s="60"/>
      <c r="K44" s="19"/>
      <c r="L44" s="60"/>
    </row>
    <row r="45" spans="1:12" ht="16.350000000000001" customHeight="1">
      <c r="A45" s="64" t="s">
        <v>748</v>
      </c>
      <c r="B45" s="44" t="s">
        <v>361</v>
      </c>
      <c r="C45" s="400">
        <f>ROUND(SUM(C22-C42),1)</f>
        <v>-1194904</v>
      </c>
      <c r="D45" s="66"/>
      <c r="E45" s="400">
        <f>ROUND(SUM(E22-E42),1)</f>
        <v>4362981</v>
      </c>
      <c r="F45" s="67"/>
      <c r="G45" s="400">
        <f>ROUND(SUM(G22-G42),1)</f>
        <v>0</v>
      </c>
      <c r="H45" s="67"/>
      <c r="I45" s="400">
        <f>ROUND(SUM(I22-I42),0)</f>
        <v>3168077</v>
      </c>
      <c r="J45" s="60"/>
      <c r="K45" s="22">
        <f>ROUND(SUM(K22-K42),1)</f>
        <v>-2376445</v>
      </c>
      <c r="L45" s="69"/>
    </row>
    <row r="46" spans="1:12" ht="13.35" customHeight="1">
      <c r="A46" s="45"/>
      <c r="B46" s="45" t="s">
        <v>74</v>
      </c>
      <c r="C46" s="70"/>
      <c r="D46" s="62"/>
      <c r="E46" s="70"/>
      <c r="F46" s="60"/>
      <c r="G46" s="70"/>
      <c r="H46" s="60"/>
      <c r="I46" s="71"/>
      <c r="J46" s="60"/>
      <c r="K46" s="18"/>
      <c r="L46" s="60"/>
    </row>
    <row r="47" spans="1:12" ht="16.350000000000001" customHeight="1">
      <c r="A47" s="44" t="s">
        <v>96</v>
      </c>
      <c r="B47" s="45" t="s">
        <v>74</v>
      </c>
      <c r="C47" s="70"/>
      <c r="D47" s="62"/>
      <c r="E47" s="70"/>
      <c r="F47" s="60"/>
      <c r="G47" s="70"/>
      <c r="H47" s="60"/>
      <c r="I47" s="71"/>
      <c r="J47" s="60"/>
      <c r="K47" s="19"/>
      <c r="L47" s="60"/>
    </row>
    <row r="48" spans="1:12" ht="14.1" customHeight="1">
      <c r="A48" s="55" t="s">
        <v>695</v>
      </c>
      <c r="B48" s="45" t="s">
        <v>74</v>
      </c>
      <c r="C48" s="59">
        <f>+'Exhibit A-2 State'!DQ47</f>
        <v>4369415</v>
      </c>
      <c r="D48" s="62"/>
      <c r="E48" s="59">
        <f>+'Exhibit A-2 Federal'!Q43</f>
        <v>0</v>
      </c>
      <c r="F48" s="60"/>
      <c r="G48" s="19">
        <v>-589763</v>
      </c>
      <c r="H48" s="60"/>
      <c r="I48" s="566">
        <f>ROUND(SUM(C48:G48),0)</f>
        <v>3779652</v>
      </c>
      <c r="J48" s="60"/>
      <c r="K48" s="19">
        <v>3637871</v>
      </c>
      <c r="L48" s="58"/>
    </row>
    <row r="49" spans="1:12" ht="14.1" customHeight="1">
      <c r="A49" s="55" t="s">
        <v>729</v>
      </c>
      <c r="B49" s="45" t="s">
        <v>74</v>
      </c>
      <c r="C49" s="59">
        <f>+'Exhibit A-2 State'!DQ48</f>
        <v>-731283</v>
      </c>
      <c r="D49" s="62"/>
      <c r="E49" s="59">
        <f>+'Exhibit A-2 Federal'!Q44</f>
        <v>-3716842</v>
      </c>
      <c r="F49" s="60"/>
      <c r="G49" s="19">
        <v>589763</v>
      </c>
      <c r="H49" s="60"/>
      <c r="I49" s="566">
        <f>ROUND(SUM(C49:G49),0)</f>
        <v>-3858362</v>
      </c>
      <c r="J49" s="60"/>
      <c r="K49" s="19">
        <v>-3937087</v>
      </c>
      <c r="L49" s="58"/>
    </row>
    <row r="50" spans="1:12" ht="16.350000000000001" customHeight="1">
      <c r="A50" s="64" t="s">
        <v>697</v>
      </c>
      <c r="B50" s="44" t="s">
        <v>74</v>
      </c>
      <c r="C50" s="65">
        <f>SUM(C48:C49)</f>
        <v>3638132</v>
      </c>
      <c r="D50" s="66"/>
      <c r="E50" s="65">
        <f>ROUND(SUM(E48:E49),1)</f>
        <v>-3716842</v>
      </c>
      <c r="F50" s="67"/>
      <c r="G50" s="65">
        <f>ROUND(SUM(G48:G49),1)</f>
        <v>0</v>
      </c>
      <c r="H50" s="67"/>
      <c r="I50" s="65">
        <f>SUM(I48:I49)</f>
        <v>-78710</v>
      </c>
      <c r="J50" s="60"/>
      <c r="K50" s="514">
        <f>ROUND(SUM(K48:K49),1)</f>
        <v>-299216</v>
      </c>
      <c r="L50" s="69"/>
    </row>
    <row r="51" spans="1:12" ht="13.35" customHeight="1">
      <c r="A51" s="45"/>
      <c r="B51" s="45" t="s">
        <v>74</v>
      </c>
      <c r="C51" s="70"/>
      <c r="D51" s="62"/>
      <c r="E51" s="70"/>
      <c r="F51" s="60"/>
      <c r="G51" s="70"/>
      <c r="H51" s="60"/>
      <c r="I51" s="71"/>
      <c r="J51" s="60"/>
      <c r="K51" s="22"/>
      <c r="L51" s="60"/>
    </row>
    <row r="52" spans="1:12" ht="14.1" customHeight="1">
      <c r="A52" s="44" t="s">
        <v>749</v>
      </c>
      <c r="B52" s="45"/>
      <c r="C52" s="70"/>
      <c r="D52" s="62"/>
      <c r="E52" s="70"/>
      <c r="F52" s="60"/>
      <c r="G52" s="70"/>
      <c r="H52" s="60"/>
      <c r="I52" s="71"/>
      <c r="J52" s="60"/>
      <c r="K52" s="22"/>
      <c r="L52" s="60"/>
    </row>
    <row r="53" spans="1:12" ht="14.1" customHeight="1">
      <c r="A53" s="44" t="s">
        <v>750</v>
      </c>
      <c r="B53" s="45"/>
      <c r="C53" s="70"/>
      <c r="D53" s="62"/>
      <c r="E53" s="70"/>
      <c r="F53" s="60"/>
      <c r="G53" s="70"/>
      <c r="H53" s="60"/>
      <c r="I53" s="71"/>
      <c r="J53" s="60"/>
      <c r="K53" s="19"/>
      <c r="L53" s="60"/>
    </row>
    <row r="54" spans="1:12" ht="14.1" customHeight="1">
      <c r="A54" s="64" t="s">
        <v>700</v>
      </c>
      <c r="B54" s="44" t="s">
        <v>361</v>
      </c>
      <c r="C54" s="76">
        <f>ROUND(SUM(C45+C50),1)</f>
        <v>2443228</v>
      </c>
      <c r="D54" s="66"/>
      <c r="E54" s="76">
        <f>ROUND(SUM(E45+E50),1)</f>
        <v>646139</v>
      </c>
      <c r="F54" s="67"/>
      <c r="G54" s="76">
        <f>ROUND(SUM(G45+G50),1)</f>
        <v>0</v>
      </c>
      <c r="H54" s="67"/>
      <c r="I54" s="76">
        <f>ROUND(SUM(I45+I50),0)</f>
        <v>3089367</v>
      </c>
      <c r="J54" s="60"/>
      <c r="K54" s="22">
        <f>ROUND(SUM(K45)+SUM(K50),1)</f>
        <v>-2675661</v>
      </c>
      <c r="L54" s="69"/>
    </row>
    <row r="55" spans="1:12" ht="13.35" customHeight="1">
      <c r="A55" s="45"/>
      <c r="B55" s="45"/>
      <c r="C55" s="70"/>
      <c r="D55" s="62"/>
      <c r="E55" s="70"/>
      <c r="F55" s="60"/>
      <c r="G55" s="70"/>
      <c r="H55" s="60"/>
      <c r="I55" s="59"/>
      <c r="J55" s="60"/>
      <c r="K55" s="19"/>
      <c r="L55" s="58"/>
    </row>
    <row r="56" spans="1:12" ht="16.350000000000001" customHeight="1">
      <c r="A56" s="64" t="s">
        <v>751</v>
      </c>
      <c r="B56" s="44" t="s">
        <v>361</v>
      </c>
      <c r="C56" s="401">
        <f>'Exhibit A-2 State'!DQ55</f>
        <v>10288678</v>
      </c>
      <c r="D56" s="66"/>
      <c r="E56" s="401">
        <f>+'Exhibit A-2 Federal'!Q51</f>
        <v>7830503</v>
      </c>
      <c r="F56" s="67"/>
      <c r="G56" s="401">
        <v>0</v>
      </c>
      <c r="H56" s="67"/>
      <c r="I56" s="77">
        <f>SUM(C56:G56)</f>
        <v>18119181</v>
      </c>
      <c r="J56" s="60"/>
      <c r="K56" s="22">
        <f>'Exhibit A-2 Federal'!S51+'Exhibit A-2 State'!DS55</f>
        <v>20794842</v>
      </c>
      <c r="L56" s="69"/>
    </row>
    <row r="57" spans="1:12" ht="20.100000000000001" customHeight="1" thickBot="1">
      <c r="A57" s="64" t="s">
        <v>702</v>
      </c>
      <c r="B57" s="56" t="s">
        <v>720</v>
      </c>
      <c r="C57" s="140">
        <f>ROUND(SUM(C54+C56),1)</f>
        <v>12731906</v>
      </c>
      <c r="D57" s="141"/>
      <c r="E57" s="140">
        <f>ROUND(SUM(E54+E56),1)</f>
        <v>8476642</v>
      </c>
      <c r="F57" s="141"/>
      <c r="G57" s="140">
        <f>ROUND(SUM(G54+G56),1)</f>
        <v>0</v>
      </c>
      <c r="H57" s="141"/>
      <c r="I57" s="140">
        <f>ROUND(SUM(I54+I56),0)</f>
        <v>21208548</v>
      </c>
      <c r="J57" s="141"/>
      <c r="K57" s="140">
        <f>ROUND(SUM(K54+K56),1)</f>
        <v>18119181</v>
      </c>
      <c r="L57" s="69"/>
    </row>
    <row r="58" spans="1:12" ht="16.5" thickTop="1">
      <c r="A58" s="45"/>
      <c r="B58" s="45"/>
      <c r="C58" s="62"/>
      <c r="D58" s="62"/>
      <c r="E58" s="62"/>
      <c r="F58" s="67"/>
      <c r="G58" s="67"/>
      <c r="H58" s="67"/>
      <c r="I58" s="67"/>
      <c r="J58" s="46"/>
      <c r="K58" s="46"/>
      <c r="L58" s="46"/>
    </row>
    <row r="59" spans="1:12" ht="15.75">
      <c r="A59" s="317" t="s">
        <v>468</v>
      </c>
      <c r="B59" s="78"/>
    </row>
    <row r="60" spans="1:12" ht="15">
      <c r="A60" s="55"/>
      <c r="B60" s="78"/>
    </row>
    <row r="61" spans="1:12" ht="15">
      <c r="A61" s="55"/>
      <c r="I61" s="58"/>
    </row>
    <row r="62" spans="1:12" ht="15">
      <c r="A62" s="79"/>
      <c r="I62" s="45"/>
    </row>
    <row r="63" spans="1:12" ht="15">
      <c r="A63" s="79"/>
    </row>
    <row r="64" spans="1:12" ht="15">
      <c r="A64" s="151"/>
    </row>
  </sheetData>
  <hyperlinks>
    <hyperlink ref="A59" location="'Footnotes 1 - 10'!A1" display="(*) See Accompanying Notes" xr:uid="{00000000-0004-0000-1800-000000000000}"/>
  </hyperlinks>
  <printOptions horizontalCentered="1"/>
  <pageMargins left="0.25" right="0.25" top="0.75" bottom="0.25" header="0" footer="0.25"/>
  <pageSetup scale="53" orientation="landscape" r:id="rId1"/>
  <headerFooter scaleWithDoc="0">
    <oddFooter>&amp;R&amp;8 45</oddFooter>
  </headerFooter>
  <customProperties>
    <customPr name="SheetOptions" r:id="rId2"/>
  </customPropertie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U91"/>
  <sheetViews>
    <sheetView showGridLines="0" zoomScale="80" zoomScaleNormal="80" workbookViewId="0"/>
  </sheetViews>
  <sheetFormatPr defaultColWidth="8.77734375" defaultRowHeight="18"/>
  <cols>
    <col min="1" max="1" width="60.5546875" style="568" customWidth="1"/>
    <col min="2" max="2" width="2.77734375" style="568" customWidth="1"/>
    <col min="3" max="3" width="21.77734375" style="568" customWidth="1"/>
    <col min="4" max="4" width="2.77734375" style="568" customWidth="1"/>
    <col min="5" max="5" width="21.77734375" style="568" customWidth="1"/>
    <col min="6" max="6" width="2.77734375" style="568" customWidth="1"/>
    <col min="7" max="7" width="21.77734375" style="568" customWidth="1"/>
    <col min="8" max="8" width="2.77734375" style="568" customWidth="1"/>
    <col min="9" max="9" width="21.77734375" style="568" customWidth="1"/>
    <col min="10" max="10" width="2.77734375" style="568" customWidth="1"/>
    <col min="11" max="11" width="21.77734375" style="568" customWidth="1"/>
    <col min="12" max="12" width="3.44140625" style="568" customWidth="1"/>
    <col min="13" max="13" width="19" style="568" customWidth="1"/>
    <col min="14" max="14" width="2.77734375" style="568" customWidth="1"/>
    <col min="15" max="15" width="19" style="568" customWidth="1"/>
    <col min="16" max="16" width="2.77734375" style="568" customWidth="1"/>
    <col min="17" max="17" width="21" style="568" customWidth="1"/>
    <col min="18" max="18" width="3" style="568" customWidth="1"/>
    <col min="19" max="19" width="18.109375" style="568" customWidth="1"/>
    <col min="20" max="20" width="3.109375" style="568" customWidth="1"/>
    <col min="21" max="21" width="2.77734375" style="568" customWidth="1"/>
    <col min="22" max="22" width="2.109375" style="568" customWidth="1"/>
    <col min="23" max="23" width="15.77734375" style="568" customWidth="1"/>
    <col min="24" max="24" width="95.77734375" style="568" customWidth="1"/>
    <col min="25" max="25" width="33.77734375" style="568" customWidth="1"/>
    <col min="26" max="16384" width="8.77734375" style="568"/>
  </cols>
  <sheetData>
    <row r="1" spans="1:20">
      <c r="A1" s="567" t="s">
        <v>60</v>
      </c>
    </row>
    <row r="3" spans="1:20" ht="18" customHeight="1">
      <c r="A3" s="29" t="s">
        <v>61</v>
      </c>
      <c r="B3" s="80"/>
      <c r="C3" s="80"/>
      <c r="D3" s="80"/>
      <c r="E3" s="80"/>
      <c r="H3" s="80"/>
    </row>
    <row r="4" spans="1:20" ht="18" customHeight="1">
      <c r="A4" s="29" t="s">
        <v>752</v>
      </c>
      <c r="B4" s="80"/>
      <c r="C4" s="80"/>
      <c r="D4" s="80"/>
      <c r="E4" s="80"/>
      <c r="H4" s="80"/>
    </row>
    <row r="5" spans="1:20" ht="18" customHeight="1">
      <c r="A5" s="29" t="s">
        <v>753</v>
      </c>
      <c r="B5" s="80"/>
      <c r="C5" s="80"/>
      <c r="D5" s="80"/>
      <c r="E5" s="80"/>
      <c r="H5" s="80"/>
      <c r="I5" s="569" t="s">
        <v>754</v>
      </c>
      <c r="S5" s="569" t="s">
        <v>754</v>
      </c>
    </row>
    <row r="6" spans="1:20" ht="18" customHeight="1">
      <c r="A6" s="29" t="s">
        <v>755</v>
      </c>
      <c r="B6" s="80"/>
      <c r="C6" s="80"/>
      <c r="D6" s="80"/>
      <c r="E6" s="80"/>
      <c r="H6" s="80"/>
      <c r="S6" s="543" t="s">
        <v>756</v>
      </c>
    </row>
    <row r="7" spans="1:20" ht="18" customHeight="1">
      <c r="A7" s="81" t="s">
        <v>1289</v>
      </c>
      <c r="B7" s="80"/>
      <c r="C7" s="80"/>
      <c r="D7" s="80"/>
      <c r="E7" s="80"/>
      <c r="H7" s="80"/>
    </row>
    <row r="8" spans="1:20" ht="16.350000000000001" customHeight="1">
      <c r="A8" s="29" t="s">
        <v>157</v>
      </c>
      <c r="B8" s="80"/>
      <c r="C8" s="80"/>
      <c r="D8" s="80"/>
      <c r="E8" s="80"/>
      <c r="H8" s="80"/>
    </row>
    <row r="9" spans="1:20" ht="14.1" customHeight="1">
      <c r="A9" s="80"/>
    </row>
    <row r="10" spans="1:20" ht="14.1" customHeight="1">
      <c r="A10" s="80"/>
      <c r="I10" s="570"/>
    </row>
    <row r="11" spans="1:20" ht="14.1" customHeight="1">
      <c r="A11" s="80"/>
    </row>
    <row r="12" spans="1:20" ht="15.75" customHeight="1">
      <c r="A12" s="80"/>
    </row>
    <row r="13" spans="1:20" ht="15.75" customHeight="1">
      <c r="A13" s="80"/>
      <c r="B13" s="80"/>
      <c r="C13" s="29"/>
      <c r="D13" s="29"/>
      <c r="E13" s="29"/>
      <c r="F13" s="29"/>
      <c r="G13" s="29"/>
      <c r="H13" s="29"/>
      <c r="I13" s="29"/>
      <c r="J13" s="29"/>
      <c r="K13" s="29"/>
      <c r="L13" s="29"/>
      <c r="M13" s="29"/>
      <c r="N13" s="29"/>
      <c r="O13" s="29"/>
      <c r="P13" s="29"/>
      <c r="Q13" s="29"/>
      <c r="R13" s="29"/>
      <c r="S13" s="29"/>
      <c r="T13" s="542"/>
    </row>
    <row r="14" spans="1:20" ht="16.350000000000001" customHeight="1">
      <c r="A14" s="80"/>
      <c r="B14" s="80"/>
      <c r="C14" s="542"/>
      <c r="D14" s="29"/>
      <c r="E14" s="571"/>
      <c r="F14" s="29"/>
      <c r="G14" s="29"/>
      <c r="H14" s="29"/>
      <c r="I14" s="542"/>
      <c r="J14" s="29"/>
      <c r="K14" s="29"/>
      <c r="L14" s="29"/>
      <c r="M14" s="29"/>
      <c r="N14" s="29"/>
      <c r="O14" s="29"/>
      <c r="P14" s="29"/>
      <c r="Q14" s="29"/>
      <c r="R14" s="29"/>
      <c r="S14" s="29"/>
      <c r="T14" s="542"/>
    </row>
    <row r="15" spans="1:20" ht="16.350000000000001" customHeight="1">
      <c r="A15" s="80"/>
      <c r="B15" s="80"/>
      <c r="C15" s="542"/>
      <c r="D15" s="29"/>
      <c r="E15" s="571" t="s">
        <v>757</v>
      </c>
      <c r="F15" s="29"/>
      <c r="G15" s="571" t="s">
        <v>758</v>
      </c>
      <c r="H15" s="29"/>
      <c r="J15" s="29"/>
      <c r="K15" s="542"/>
      <c r="L15" s="29"/>
      <c r="M15" s="542"/>
      <c r="N15" s="29"/>
      <c r="O15" s="29"/>
      <c r="P15" s="29"/>
      <c r="Q15" s="29"/>
      <c r="R15" s="29"/>
      <c r="S15" s="29"/>
      <c r="T15" s="542"/>
    </row>
    <row r="16" spans="1:20" ht="16.350000000000001" customHeight="1">
      <c r="A16" s="80"/>
      <c r="B16" s="80"/>
      <c r="C16" s="571" t="s">
        <v>759</v>
      </c>
      <c r="D16" s="29"/>
      <c r="E16" s="571" t="s">
        <v>760</v>
      </c>
      <c r="F16" s="29"/>
      <c r="G16" s="572" t="s">
        <v>761</v>
      </c>
      <c r="H16" s="29"/>
      <c r="I16" s="571" t="s">
        <v>68</v>
      </c>
      <c r="J16" s="29"/>
      <c r="K16" s="571" t="s">
        <v>553</v>
      </c>
      <c r="L16" s="29"/>
      <c r="M16" s="571" t="s">
        <v>762</v>
      </c>
      <c r="N16" s="29"/>
      <c r="O16" s="29"/>
      <c r="P16" s="29"/>
      <c r="Q16" s="573" t="s">
        <v>429</v>
      </c>
      <c r="R16" s="573"/>
      <c r="S16" s="573"/>
      <c r="T16" s="542"/>
    </row>
    <row r="17" spans="1:21" ht="16.350000000000001" customHeight="1">
      <c r="A17" s="80"/>
      <c r="B17" s="80"/>
      <c r="C17" s="571" t="s">
        <v>763</v>
      </c>
      <c r="D17" s="29"/>
      <c r="E17" s="571" t="s">
        <v>432</v>
      </c>
      <c r="F17" s="29"/>
      <c r="G17" s="571" t="s">
        <v>764</v>
      </c>
      <c r="H17" s="29"/>
      <c r="I17" s="571" t="s">
        <v>70</v>
      </c>
      <c r="J17" s="29"/>
      <c r="K17" s="571" t="s">
        <v>765</v>
      </c>
      <c r="L17" s="29"/>
      <c r="M17" s="571" t="s">
        <v>601</v>
      </c>
      <c r="N17" s="29"/>
      <c r="P17" s="571"/>
      <c r="Q17" s="574"/>
      <c r="R17" s="574"/>
      <c r="S17" s="574"/>
      <c r="T17" s="542"/>
      <c r="U17" s="542"/>
    </row>
    <row r="18" spans="1:21" ht="16.350000000000001" customHeight="1">
      <c r="A18" s="80"/>
      <c r="B18" s="80"/>
      <c r="C18" s="571" t="s">
        <v>766</v>
      </c>
      <c r="D18" s="29"/>
      <c r="E18" s="575" t="s">
        <v>767</v>
      </c>
      <c r="F18" s="29"/>
      <c r="G18" s="571" t="s">
        <v>768</v>
      </c>
      <c r="H18" s="29"/>
      <c r="I18" s="576" t="s">
        <v>769</v>
      </c>
      <c r="J18" s="29"/>
      <c r="K18" s="571" t="s">
        <v>770</v>
      </c>
      <c r="L18" s="29"/>
      <c r="M18" s="571" t="s">
        <v>771</v>
      </c>
      <c r="N18" s="29"/>
      <c r="O18" s="571" t="s">
        <v>445</v>
      </c>
      <c r="P18" s="29"/>
      <c r="Q18" s="571" t="s">
        <v>1290</v>
      </c>
      <c r="R18" s="29"/>
      <c r="S18" s="571" t="s">
        <v>1259</v>
      </c>
      <c r="T18" s="542"/>
      <c r="U18" s="542"/>
    </row>
    <row r="19" spans="1:21" ht="14.25" customHeight="1">
      <c r="A19" s="80"/>
      <c r="B19" s="80"/>
      <c r="C19" s="577"/>
      <c r="D19" s="80"/>
      <c r="E19" s="80"/>
      <c r="F19" s="80"/>
      <c r="G19" s="577"/>
      <c r="H19" s="80"/>
      <c r="I19" s="577"/>
      <c r="J19" s="80"/>
      <c r="K19" s="577"/>
      <c r="L19" s="80"/>
      <c r="M19" s="577"/>
      <c r="N19" s="80"/>
      <c r="O19" s="577"/>
      <c r="P19" s="80"/>
      <c r="Q19" s="577"/>
      <c r="R19" s="80"/>
      <c r="S19" s="577"/>
    </row>
    <row r="20" spans="1:21" ht="16.350000000000001" customHeight="1">
      <c r="A20" s="29" t="s">
        <v>72</v>
      </c>
      <c r="B20" s="80"/>
      <c r="C20" s="80"/>
      <c r="D20" s="80"/>
      <c r="E20" s="80"/>
      <c r="F20" s="80"/>
      <c r="G20" s="80"/>
      <c r="H20" s="80"/>
      <c r="I20" s="80"/>
      <c r="J20" s="80"/>
      <c r="K20" s="80"/>
      <c r="L20" s="80"/>
      <c r="M20" s="80"/>
      <c r="N20" s="80"/>
      <c r="O20" s="80"/>
      <c r="P20" s="80"/>
      <c r="Q20" s="80"/>
      <c r="R20" s="80"/>
      <c r="S20" s="80"/>
    </row>
    <row r="21" spans="1:21" ht="16.350000000000001" customHeight="1">
      <c r="A21" s="578" t="s">
        <v>772</v>
      </c>
      <c r="B21" s="568" t="s">
        <v>74</v>
      </c>
      <c r="C21" s="579">
        <v>0</v>
      </c>
      <c r="D21" s="569"/>
      <c r="E21" s="579">
        <v>0</v>
      </c>
      <c r="F21" s="569"/>
      <c r="G21" s="579">
        <v>0</v>
      </c>
      <c r="H21" s="569"/>
      <c r="I21" s="579">
        <v>33705434</v>
      </c>
      <c r="J21" s="569"/>
      <c r="K21" s="579">
        <v>0</v>
      </c>
      <c r="L21" s="569"/>
      <c r="M21" s="579">
        <v>0</v>
      </c>
      <c r="N21" s="569"/>
      <c r="O21" s="579">
        <v>0</v>
      </c>
      <c r="P21" s="569"/>
      <c r="Q21" s="580">
        <f>ROUND(SUM(C21:O21),1)</f>
        <v>33705434</v>
      </c>
      <c r="R21" s="569"/>
      <c r="S21" s="579">
        <v>30600866</v>
      </c>
    </row>
    <row r="22" spans="1:21" ht="16.350000000000001" customHeight="1">
      <c r="A22" s="578" t="s">
        <v>773</v>
      </c>
      <c r="B22" s="568" t="s">
        <v>74</v>
      </c>
      <c r="C22" s="581">
        <v>0</v>
      </c>
      <c r="E22" s="581">
        <v>0</v>
      </c>
      <c r="G22" s="581">
        <v>0</v>
      </c>
      <c r="I22" s="581">
        <v>10079828</v>
      </c>
      <c r="K22" s="581">
        <v>0</v>
      </c>
      <c r="M22" s="581">
        <v>0</v>
      </c>
      <c r="O22" s="581">
        <v>0</v>
      </c>
      <c r="Q22" s="581">
        <f t="shared" ref="Q22:Q26" si="0">ROUND(SUM(C22:O22),1)</f>
        <v>10079828</v>
      </c>
      <c r="S22" s="581">
        <v>9514738</v>
      </c>
    </row>
    <row r="23" spans="1:21" ht="16.350000000000001" customHeight="1">
      <c r="A23" s="578" t="s">
        <v>774</v>
      </c>
      <c r="B23" s="568" t="s">
        <v>361</v>
      </c>
      <c r="C23" s="581">
        <v>0</v>
      </c>
      <c r="E23" s="581">
        <v>0</v>
      </c>
      <c r="G23" s="581">
        <v>0</v>
      </c>
      <c r="I23" s="581">
        <v>10062858</v>
      </c>
      <c r="K23" s="581">
        <v>0</v>
      </c>
      <c r="M23" s="581">
        <v>0</v>
      </c>
      <c r="O23" s="581">
        <v>0</v>
      </c>
      <c r="Q23" s="581">
        <f t="shared" si="0"/>
        <v>10062858</v>
      </c>
      <c r="S23" s="581">
        <v>8890429</v>
      </c>
    </row>
    <row r="24" spans="1:21" ht="16.350000000000001" customHeight="1">
      <c r="A24" s="578" t="s">
        <v>775</v>
      </c>
      <c r="B24" s="568" t="s">
        <v>74</v>
      </c>
      <c r="C24" s="581">
        <v>1188205</v>
      </c>
      <c r="D24" s="82"/>
      <c r="E24" s="581">
        <v>0</v>
      </c>
      <c r="F24" s="82"/>
      <c r="G24" s="581">
        <v>0</v>
      </c>
      <c r="H24" s="82"/>
      <c r="I24" s="581">
        <v>8621</v>
      </c>
      <c r="J24" s="82"/>
      <c r="K24" s="581">
        <v>0</v>
      </c>
      <c r="L24" s="82"/>
      <c r="M24" s="581">
        <v>0</v>
      </c>
      <c r="N24" s="82"/>
      <c r="O24" s="581">
        <v>0</v>
      </c>
      <c r="P24" s="82"/>
      <c r="Q24" s="581">
        <f t="shared" si="0"/>
        <v>1196826</v>
      </c>
      <c r="R24" s="82"/>
      <c r="S24" s="581">
        <v>1007985</v>
      </c>
    </row>
    <row r="25" spans="1:21" ht="16.350000000000001" customHeight="1">
      <c r="A25" s="578" t="s">
        <v>776</v>
      </c>
      <c r="B25" s="568" t="s">
        <v>74</v>
      </c>
      <c r="C25" s="581">
        <v>0</v>
      </c>
      <c r="D25" s="82"/>
      <c r="E25" s="581">
        <v>0</v>
      </c>
      <c r="F25" s="82"/>
      <c r="G25" s="581">
        <v>144495</v>
      </c>
      <c r="H25" s="82"/>
      <c r="I25" s="581">
        <v>0</v>
      </c>
      <c r="J25" s="82"/>
      <c r="K25" s="581">
        <v>123</v>
      </c>
      <c r="L25" s="82"/>
      <c r="M25" s="581">
        <v>435703</v>
      </c>
      <c r="N25" s="82"/>
      <c r="O25" s="581">
        <v>0</v>
      </c>
      <c r="P25" s="82"/>
      <c r="Q25" s="581">
        <f t="shared" si="0"/>
        <v>580321</v>
      </c>
      <c r="R25" s="82"/>
      <c r="S25" s="581">
        <v>506197</v>
      </c>
      <c r="T25" s="568" t="s">
        <v>74</v>
      </c>
      <c r="U25" s="568" t="s">
        <v>74</v>
      </c>
    </row>
    <row r="26" spans="1:21" ht="16.350000000000001" customHeight="1">
      <c r="A26" s="578" t="s">
        <v>777</v>
      </c>
      <c r="B26" s="568" t="s">
        <v>74</v>
      </c>
      <c r="C26" s="581">
        <v>0</v>
      </c>
      <c r="D26" s="82"/>
      <c r="E26" s="581">
        <v>0</v>
      </c>
      <c r="F26" s="82"/>
      <c r="G26" s="581">
        <v>0</v>
      </c>
      <c r="H26" s="82"/>
      <c r="I26" s="581">
        <v>57661</v>
      </c>
      <c r="J26" s="82"/>
      <c r="K26" s="581">
        <v>0</v>
      </c>
      <c r="L26" s="82"/>
      <c r="M26" s="581">
        <v>0</v>
      </c>
      <c r="N26" s="82"/>
      <c r="O26" s="581">
        <v>0</v>
      </c>
      <c r="P26" s="82"/>
      <c r="Q26" s="581">
        <f t="shared" si="0"/>
        <v>57661</v>
      </c>
      <c r="R26" s="82"/>
      <c r="S26" s="581">
        <v>44851</v>
      </c>
    </row>
    <row r="27" spans="1:21" ht="25.35" customHeight="1">
      <c r="A27" s="81" t="s">
        <v>778</v>
      </c>
      <c r="B27" s="542" t="s">
        <v>74</v>
      </c>
      <c r="C27" s="583">
        <f>ROUND(SUM(C21:C26),1)</f>
        <v>1188205</v>
      </c>
      <c r="D27" s="83"/>
      <c r="E27" s="583">
        <f>ROUND(SUM(E21:E26),1)</f>
        <v>0</v>
      </c>
      <c r="F27" s="83"/>
      <c r="G27" s="583">
        <f>ROUND(SUM(G21:G26),1)</f>
        <v>144495</v>
      </c>
      <c r="H27" s="83"/>
      <c r="I27" s="583">
        <f>ROUND(SUM(I21:I26),1)</f>
        <v>53914402</v>
      </c>
      <c r="J27" s="83"/>
      <c r="K27" s="583">
        <f>ROUND(SUM(K21:K26),1)</f>
        <v>123</v>
      </c>
      <c r="L27" s="83"/>
      <c r="M27" s="583">
        <f>ROUND(SUM(M21:M26),1)</f>
        <v>435703</v>
      </c>
      <c r="N27" s="83"/>
      <c r="O27" s="583">
        <f>ROUND(SUM(O21:O26),1)</f>
        <v>0</v>
      </c>
      <c r="P27" s="83"/>
      <c r="Q27" s="583">
        <f>ROUND(SUM(Q21:Q26),1)</f>
        <v>55682928</v>
      </c>
      <c r="R27" s="83"/>
      <c r="S27" s="583">
        <f>ROUND(SUM(S21:S26),1)</f>
        <v>50565066</v>
      </c>
      <c r="U27" s="568" t="s">
        <v>74</v>
      </c>
    </row>
    <row r="28" spans="1:21" ht="14.1" customHeight="1">
      <c r="A28" s="80"/>
      <c r="C28" s="584"/>
      <c r="D28" s="82"/>
      <c r="E28" s="584"/>
      <c r="F28" s="82"/>
      <c r="G28" s="584"/>
      <c r="H28" s="82"/>
      <c r="I28" s="584"/>
      <c r="J28" s="82"/>
      <c r="K28" s="584"/>
      <c r="L28" s="82"/>
      <c r="M28" s="584"/>
      <c r="N28" s="82"/>
      <c r="O28" s="584"/>
      <c r="P28" s="82"/>
      <c r="Q28" s="584"/>
      <c r="R28" s="82"/>
      <c r="S28" s="584"/>
    </row>
    <row r="29" spans="1:21" ht="14.1" customHeight="1">
      <c r="A29" s="80"/>
      <c r="C29" s="581"/>
      <c r="D29" s="82"/>
      <c r="E29" s="581"/>
      <c r="F29" s="82"/>
      <c r="G29" s="581"/>
      <c r="H29" s="82"/>
      <c r="I29" s="581"/>
      <c r="J29" s="82"/>
      <c r="K29" s="581"/>
      <c r="L29" s="82"/>
      <c r="M29" s="581"/>
      <c r="N29" s="82"/>
      <c r="O29" s="581"/>
      <c r="P29" s="82"/>
      <c r="Q29" s="581"/>
      <c r="R29" s="82"/>
      <c r="S29" s="581"/>
    </row>
    <row r="30" spans="1:21" ht="15.75" customHeight="1">
      <c r="A30" s="29" t="s">
        <v>80</v>
      </c>
      <c r="C30" s="581"/>
      <c r="D30" s="82"/>
      <c r="E30" s="581"/>
      <c r="F30" s="82"/>
      <c r="G30" s="581"/>
      <c r="H30" s="82"/>
      <c r="I30" s="581"/>
      <c r="J30" s="82"/>
      <c r="K30" s="581"/>
      <c r="L30" s="82"/>
      <c r="M30" s="581"/>
      <c r="N30" s="82"/>
      <c r="O30" s="581"/>
      <c r="P30" s="82"/>
      <c r="Q30" s="581"/>
      <c r="R30" s="82"/>
      <c r="S30" s="581"/>
    </row>
    <row r="31" spans="1:21" ht="16.350000000000001" customHeight="1">
      <c r="A31" s="80" t="s">
        <v>126</v>
      </c>
      <c r="C31" s="581"/>
      <c r="D31" s="82"/>
      <c r="E31" s="581"/>
      <c r="F31" s="82"/>
      <c r="G31" s="581"/>
      <c r="H31" s="82"/>
      <c r="I31" s="581"/>
      <c r="J31" s="82"/>
      <c r="K31" s="581"/>
      <c r="L31" s="82"/>
      <c r="M31" s="581"/>
      <c r="N31" s="82"/>
      <c r="O31" s="581"/>
      <c r="P31" s="82"/>
      <c r="Q31" s="581"/>
      <c r="R31" s="82"/>
      <c r="S31" s="581"/>
    </row>
    <row r="32" spans="1:21" ht="16.350000000000001" customHeight="1">
      <c r="A32" s="578" t="s">
        <v>779</v>
      </c>
      <c r="B32" s="568" t="s">
        <v>74</v>
      </c>
      <c r="C32" s="581">
        <v>0</v>
      </c>
      <c r="D32" s="82"/>
      <c r="E32" s="581">
        <v>0</v>
      </c>
      <c r="F32" s="82"/>
      <c r="G32" s="581">
        <v>1720</v>
      </c>
      <c r="H32" s="82"/>
      <c r="I32" s="581">
        <v>34583</v>
      </c>
      <c r="J32" s="82"/>
      <c r="K32" s="581">
        <v>0</v>
      </c>
      <c r="L32" s="82"/>
      <c r="M32" s="581">
        <v>0</v>
      </c>
      <c r="N32" s="82"/>
      <c r="O32" s="581">
        <v>0</v>
      </c>
      <c r="P32" s="82"/>
      <c r="Q32" s="581">
        <f>ROUND(SUM(C32:O32),1)</f>
        <v>36303</v>
      </c>
      <c r="R32" s="82"/>
      <c r="S32" s="581">
        <v>39854</v>
      </c>
    </row>
    <row r="33" spans="1:21" ht="16.350000000000001" customHeight="1">
      <c r="A33" s="80" t="s">
        <v>724</v>
      </c>
      <c r="C33" s="581"/>
      <c r="D33" s="82"/>
      <c r="E33" s="581"/>
      <c r="F33" s="82"/>
      <c r="G33" s="581"/>
      <c r="H33" s="82"/>
      <c r="I33" s="581"/>
      <c r="J33" s="82"/>
      <c r="K33" s="581"/>
      <c r="L33" s="82"/>
      <c r="M33" s="581"/>
      <c r="N33" s="82"/>
      <c r="O33" s="581"/>
      <c r="P33" s="82"/>
      <c r="Q33" s="581"/>
      <c r="R33" s="82"/>
      <c r="S33" s="581"/>
      <c r="T33" s="568" t="s">
        <v>74</v>
      </c>
    </row>
    <row r="34" spans="1:21" ht="16.350000000000001" customHeight="1">
      <c r="A34" s="578" t="s">
        <v>1257</v>
      </c>
      <c r="B34" s="568" t="s">
        <v>74</v>
      </c>
      <c r="C34" s="581">
        <v>0</v>
      </c>
      <c r="D34" s="82"/>
      <c r="E34" s="581">
        <v>0</v>
      </c>
      <c r="F34" s="82"/>
      <c r="G34" s="581">
        <v>8107</v>
      </c>
      <c r="H34" s="82"/>
      <c r="I34" s="581">
        <v>5741500</v>
      </c>
      <c r="J34" s="82" t="s">
        <v>681</v>
      </c>
      <c r="K34" s="581">
        <v>0</v>
      </c>
      <c r="L34" s="82" t="s">
        <v>681</v>
      </c>
      <c r="M34" s="581">
        <v>0</v>
      </c>
      <c r="N34" s="82"/>
      <c r="O34" s="581">
        <v>0</v>
      </c>
      <c r="P34" s="82"/>
      <c r="Q34" s="581">
        <f>ROUND(SUM(C34:O34),1)</f>
        <v>5749607</v>
      </c>
      <c r="R34" s="82"/>
      <c r="S34" s="581">
        <v>3775696</v>
      </c>
      <c r="T34" s="568" t="s">
        <v>74</v>
      </c>
      <c r="U34" s="568" t="s">
        <v>74</v>
      </c>
    </row>
    <row r="35" spans="1:21" ht="25.35" customHeight="1">
      <c r="A35" s="81" t="s">
        <v>780</v>
      </c>
      <c r="B35" s="542" t="s">
        <v>74</v>
      </c>
      <c r="C35" s="585">
        <f>ROUND(SUM(C32:C34),1)</f>
        <v>0</v>
      </c>
      <c r="D35" s="83"/>
      <c r="E35" s="585">
        <f>ROUND(SUM(E32:E34),1)</f>
        <v>0</v>
      </c>
      <c r="F35" s="83"/>
      <c r="G35" s="585">
        <f>ROUND(SUM(G32:G34),1)</f>
        <v>9827</v>
      </c>
      <c r="H35" s="83"/>
      <c r="I35" s="585">
        <f>ROUND(SUM(I32:I34),1)</f>
        <v>5776083</v>
      </c>
      <c r="J35" s="83"/>
      <c r="K35" s="585">
        <f>ROUND(SUM(K32:K34),1)</f>
        <v>0</v>
      </c>
      <c r="L35" s="83"/>
      <c r="M35" s="585">
        <f>ROUND(SUM(M32:M34),1)</f>
        <v>0</v>
      </c>
      <c r="N35" s="83"/>
      <c r="O35" s="585">
        <f>ROUND(SUM(O32:O34),1)</f>
        <v>0</v>
      </c>
      <c r="P35" s="83"/>
      <c r="Q35" s="585">
        <f>ROUND(SUM(Q32:Q34),1)</f>
        <v>5785910</v>
      </c>
      <c r="R35" s="83"/>
      <c r="S35" s="585">
        <f>ROUND(SUM(S32:S34),1)</f>
        <v>3815550</v>
      </c>
      <c r="T35" s="542"/>
      <c r="U35" s="542"/>
    </row>
    <row r="36" spans="1:21" ht="14.1" customHeight="1">
      <c r="A36" s="29"/>
      <c r="C36" s="584"/>
      <c r="D36" s="82"/>
      <c r="E36" s="584"/>
      <c r="F36" s="82"/>
      <c r="G36" s="584"/>
      <c r="H36" s="82"/>
      <c r="I36" s="584"/>
      <c r="J36" s="82"/>
      <c r="K36" s="584"/>
      <c r="L36" s="82"/>
      <c r="M36" s="584"/>
      <c r="N36" s="82"/>
      <c r="O36" s="584"/>
      <c r="P36" s="82"/>
      <c r="Q36" s="584"/>
      <c r="R36" s="82"/>
      <c r="S36" s="584"/>
    </row>
    <row r="37" spans="1:21" ht="16.350000000000001" customHeight="1">
      <c r="A37" s="29" t="s">
        <v>186</v>
      </c>
      <c r="C37" s="581"/>
      <c r="D37" s="82"/>
      <c r="E37" s="581"/>
      <c r="F37" s="82"/>
      <c r="G37" s="581"/>
      <c r="H37" s="82"/>
      <c r="I37" s="581"/>
      <c r="J37" s="82"/>
      <c r="K37" s="581"/>
      <c r="L37" s="82"/>
      <c r="M37" s="581"/>
      <c r="N37" s="82"/>
      <c r="O37" s="581"/>
      <c r="P37" s="82"/>
      <c r="Q37" s="581"/>
      <c r="R37" s="82"/>
      <c r="S37" s="581"/>
    </row>
    <row r="38" spans="1:21" ht="16.350000000000001" customHeight="1">
      <c r="A38" s="81" t="s">
        <v>781</v>
      </c>
      <c r="B38" s="542" t="s">
        <v>74</v>
      </c>
      <c r="C38" s="586">
        <f>ROUND(SUM(C27)-SUM(C35),1)</f>
        <v>1188205</v>
      </c>
      <c r="D38" s="83"/>
      <c r="E38" s="586">
        <f>ROUND(SUM(E27)-SUM(E35),1)</f>
        <v>0</v>
      </c>
      <c r="F38" s="83"/>
      <c r="G38" s="586">
        <f>ROUND(SUM(G27)-SUM(G35),1)</f>
        <v>134668</v>
      </c>
      <c r="H38" s="83"/>
      <c r="I38" s="586">
        <f>ROUND(SUM(I27)-SUM(I35),1)</f>
        <v>48138319</v>
      </c>
      <c r="J38" s="83"/>
      <c r="K38" s="586">
        <f>ROUND(SUM(K27)-SUM(K35),1)</f>
        <v>123</v>
      </c>
      <c r="L38" s="83"/>
      <c r="M38" s="586">
        <f>ROUND(SUM(M27)-SUM(M35),1)</f>
        <v>435703</v>
      </c>
      <c r="N38" s="83"/>
      <c r="O38" s="586">
        <f>ROUND(SUM(O27)-SUM(O35),1)</f>
        <v>0</v>
      </c>
      <c r="P38" s="83"/>
      <c r="Q38" s="586">
        <f>ROUND(SUM(Q27)-SUM(Q35),1)</f>
        <v>49897018</v>
      </c>
      <c r="R38" s="83"/>
      <c r="S38" s="586">
        <f>ROUND(SUM(S27)-SUM(S35),1)</f>
        <v>46749516</v>
      </c>
      <c r="T38" s="542"/>
      <c r="U38" s="542"/>
    </row>
    <row r="39" spans="1:21" ht="14.1" customHeight="1">
      <c r="A39" s="29"/>
      <c r="C39" s="584"/>
      <c r="D39" s="82"/>
      <c r="E39" s="584"/>
      <c r="F39" s="82"/>
      <c r="G39" s="584"/>
      <c r="H39" s="82"/>
      <c r="I39" s="584"/>
      <c r="J39" s="82"/>
      <c r="K39" s="584"/>
      <c r="L39" s="82"/>
      <c r="M39" s="584"/>
      <c r="N39" s="82"/>
      <c r="O39" s="584"/>
      <c r="P39" s="82"/>
      <c r="Q39" s="584"/>
      <c r="R39" s="82"/>
      <c r="S39" s="584"/>
    </row>
    <row r="40" spans="1:21" ht="14.1" customHeight="1">
      <c r="A40" s="80"/>
      <c r="C40" s="581"/>
      <c r="D40" s="82"/>
      <c r="E40" s="581"/>
      <c r="F40" s="82"/>
      <c r="G40" s="581"/>
      <c r="H40" s="82"/>
      <c r="I40" s="581"/>
      <c r="J40" s="82"/>
      <c r="K40" s="581"/>
      <c r="L40" s="82"/>
      <c r="M40" s="581"/>
      <c r="N40" s="82"/>
      <c r="O40" s="581"/>
      <c r="P40" s="82"/>
      <c r="Q40" s="581"/>
      <c r="R40" s="82"/>
      <c r="S40" s="581"/>
    </row>
    <row r="41" spans="1:21" ht="16.350000000000001" customHeight="1">
      <c r="A41" s="29" t="s">
        <v>96</v>
      </c>
      <c r="C41" s="581"/>
      <c r="D41" s="82"/>
      <c r="E41" s="581"/>
      <c r="F41" s="82"/>
      <c r="G41" s="581"/>
      <c r="H41" s="82"/>
      <c r="I41" s="581"/>
      <c r="J41" s="82"/>
      <c r="K41" s="581"/>
      <c r="L41" s="82"/>
      <c r="M41" s="581"/>
      <c r="N41" s="82"/>
      <c r="O41" s="581"/>
      <c r="P41" s="82"/>
      <c r="Q41" s="581"/>
      <c r="R41" s="82"/>
      <c r="S41" s="581"/>
    </row>
    <row r="42" spans="1:21" ht="16.350000000000001" customHeight="1">
      <c r="A42" s="578" t="s">
        <v>782</v>
      </c>
      <c r="B42" s="568" t="s">
        <v>74</v>
      </c>
      <c r="C42" s="581">
        <v>0</v>
      </c>
      <c r="D42" s="82"/>
      <c r="E42" s="581">
        <v>0</v>
      </c>
      <c r="F42" s="82"/>
      <c r="G42" s="581">
        <v>31823</v>
      </c>
      <c r="H42" s="82"/>
      <c r="I42" s="581">
        <v>330850</v>
      </c>
      <c r="J42" s="82"/>
      <c r="K42" s="581">
        <v>-123</v>
      </c>
      <c r="L42" s="82"/>
      <c r="M42" s="581">
        <v>2061147</v>
      </c>
      <c r="N42" s="82"/>
      <c r="O42" s="587">
        <v>-40767</v>
      </c>
      <c r="P42" s="82"/>
      <c r="Q42" s="581">
        <f>ROUND(SUM(C42:O42),1)</f>
        <v>2382930</v>
      </c>
      <c r="R42" s="82"/>
      <c r="S42" s="581">
        <v>2869000</v>
      </c>
    </row>
    <row r="43" spans="1:21" ht="15.75" customHeight="1">
      <c r="A43" s="578" t="s">
        <v>783</v>
      </c>
      <c r="B43" s="568" t="s">
        <v>74</v>
      </c>
      <c r="C43" s="581">
        <v>-1188205</v>
      </c>
      <c r="D43" s="82"/>
      <c r="E43" s="581">
        <v>0</v>
      </c>
      <c r="F43" s="82"/>
      <c r="G43" s="581">
        <v>-198501</v>
      </c>
      <c r="H43" s="82"/>
      <c r="I43" s="581">
        <v>-48469169</v>
      </c>
      <c r="J43" s="82"/>
      <c r="K43" s="581">
        <v>0</v>
      </c>
      <c r="L43" s="82"/>
      <c r="M43" s="581">
        <v>-2477493</v>
      </c>
      <c r="N43" s="82"/>
      <c r="O43" s="581">
        <v>40767</v>
      </c>
      <c r="P43" s="82"/>
      <c r="Q43" s="581">
        <f>ROUND(SUM(C43:O43),1)</f>
        <v>-52292601</v>
      </c>
      <c r="R43" s="82"/>
      <c r="S43" s="581">
        <v>-49605747</v>
      </c>
    </row>
    <row r="44" spans="1:21" ht="24.75" customHeight="1">
      <c r="A44" s="81" t="s">
        <v>784</v>
      </c>
      <c r="B44" s="542" t="s">
        <v>74</v>
      </c>
      <c r="C44" s="583">
        <f>ROUND(SUM(C42:C43),1)</f>
        <v>-1188205</v>
      </c>
      <c r="D44" s="83"/>
      <c r="E44" s="583">
        <f>ROUND(SUM(E42:E43),1)</f>
        <v>0</v>
      </c>
      <c r="F44" s="83"/>
      <c r="G44" s="583">
        <f>ROUND(SUM(G42:G43),1)</f>
        <v>-166678</v>
      </c>
      <c r="H44" s="83"/>
      <c r="I44" s="583">
        <f>ROUND(SUM(I42:I43),1)</f>
        <v>-48138319</v>
      </c>
      <c r="J44" s="83"/>
      <c r="K44" s="583">
        <f>ROUND(SUM(K42:K43),1)</f>
        <v>-123</v>
      </c>
      <c r="L44" s="83"/>
      <c r="M44" s="583">
        <f>ROUND(SUM(M42:M43),1)</f>
        <v>-416346</v>
      </c>
      <c r="N44" s="83"/>
      <c r="O44" s="583">
        <f>ROUND(SUM(O42:O43),1)</f>
        <v>0</v>
      </c>
      <c r="P44" s="83"/>
      <c r="Q44" s="583">
        <f>ROUND(SUM(Q42:Q43),1)</f>
        <v>-49909671</v>
      </c>
      <c r="R44" s="83"/>
      <c r="S44" s="583">
        <f>ROUND(SUM(S42:S43),1)</f>
        <v>-46736747</v>
      </c>
      <c r="T44" s="542"/>
      <c r="U44" s="542"/>
    </row>
    <row r="45" spans="1:21" ht="14.1" customHeight="1">
      <c r="A45" s="80"/>
      <c r="C45" s="584"/>
      <c r="D45" s="82"/>
      <c r="E45" s="584"/>
      <c r="F45" s="82"/>
      <c r="G45" s="584"/>
      <c r="H45" s="82"/>
      <c r="I45" s="584"/>
      <c r="J45" s="82"/>
      <c r="K45" s="584"/>
      <c r="L45" s="82"/>
      <c r="M45" s="584"/>
      <c r="N45" s="82"/>
      <c r="O45" s="584"/>
      <c r="P45" s="82"/>
      <c r="Q45" s="584"/>
      <c r="R45" s="82"/>
      <c r="S45" s="584"/>
    </row>
    <row r="46" spans="1:21" ht="13.35" customHeight="1">
      <c r="A46" s="588"/>
      <c r="C46" s="581"/>
      <c r="D46" s="82"/>
      <c r="E46" s="581"/>
      <c r="F46" s="82"/>
      <c r="G46" s="581"/>
      <c r="H46" s="82"/>
      <c r="I46" s="581"/>
      <c r="J46" s="82"/>
      <c r="K46" s="581"/>
      <c r="L46" s="82"/>
      <c r="M46" s="581"/>
      <c r="N46" s="82"/>
      <c r="O46" s="581"/>
      <c r="P46" s="82"/>
      <c r="Q46" s="581"/>
      <c r="R46" s="82"/>
      <c r="S46" s="581"/>
    </row>
    <row r="47" spans="1:21" ht="16.350000000000001" customHeight="1">
      <c r="A47" s="29" t="s">
        <v>785</v>
      </c>
      <c r="C47" s="581"/>
      <c r="D47" s="82"/>
      <c r="E47" s="581"/>
      <c r="F47" s="82"/>
      <c r="G47" s="581"/>
      <c r="H47" s="82"/>
      <c r="I47" s="581"/>
      <c r="J47" s="82"/>
      <c r="K47" s="581"/>
      <c r="L47" s="82"/>
      <c r="M47" s="581"/>
      <c r="N47" s="82"/>
      <c r="O47" s="581"/>
      <c r="P47" s="82"/>
      <c r="Q47" s="581"/>
      <c r="R47" s="82"/>
      <c r="S47" s="581"/>
    </row>
    <row r="48" spans="1:21" ht="16.350000000000001" customHeight="1">
      <c r="A48" s="29" t="s">
        <v>786</v>
      </c>
      <c r="C48" s="581"/>
      <c r="D48" s="82"/>
      <c r="E48" s="581"/>
      <c r="F48" s="82"/>
      <c r="G48" s="581"/>
      <c r="H48" s="82"/>
      <c r="I48" s="581"/>
      <c r="J48" s="82"/>
      <c r="K48" s="581"/>
      <c r="L48" s="82"/>
      <c r="M48" s="581"/>
      <c r="N48" s="82"/>
      <c r="O48" s="581"/>
      <c r="P48" s="82"/>
      <c r="Q48" s="581"/>
      <c r="R48" s="82"/>
      <c r="S48" s="581"/>
    </row>
    <row r="49" spans="1:20" ht="16.350000000000001" customHeight="1">
      <c r="A49" s="81" t="s">
        <v>787</v>
      </c>
      <c r="B49" s="568" t="s">
        <v>74</v>
      </c>
      <c r="C49" s="589">
        <f>ROUND(SUM(C38+C44),1)</f>
        <v>0</v>
      </c>
      <c r="D49" s="83"/>
      <c r="E49" s="589">
        <f>ROUND(SUM(E38+E44),1)</f>
        <v>0</v>
      </c>
      <c r="F49" s="83"/>
      <c r="G49" s="589">
        <f>ROUND(SUM(G38+G44),1)</f>
        <v>-32010</v>
      </c>
      <c r="H49" s="83"/>
      <c r="I49" s="589">
        <f>ROUND(SUM(I38+I44),1)</f>
        <v>0</v>
      </c>
      <c r="J49" s="83"/>
      <c r="K49" s="589">
        <f>ROUND(SUM(K38+K44),1)</f>
        <v>0</v>
      </c>
      <c r="L49" s="83"/>
      <c r="M49" s="589">
        <f>ROUND(SUM(M38+M44),1)</f>
        <v>19357</v>
      </c>
      <c r="N49" s="83"/>
      <c r="O49" s="589">
        <f>ROUND(SUM(O38+O44),1)</f>
        <v>0</v>
      </c>
      <c r="P49" s="83"/>
      <c r="Q49" s="589">
        <f>ROUND(SUM(Q38+Q44),1)</f>
        <v>-12653</v>
      </c>
      <c r="R49" s="83"/>
      <c r="S49" s="589">
        <f>ROUND(SUM(S38+S44),1)</f>
        <v>12769</v>
      </c>
    </row>
    <row r="50" spans="1:20" ht="14.1" customHeight="1">
      <c r="A50" s="80"/>
      <c r="C50" s="586"/>
      <c r="D50" s="83"/>
      <c r="E50" s="586"/>
      <c r="F50" s="83"/>
      <c r="G50" s="586"/>
      <c r="H50" s="83"/>
      <c r="I50" s="586"/>
      <c r="J50" s="83"/>
      <c r="K50" s="586"/>
      <c r="L50" s="82"/>
      <c r="M50" s="586"/>
      <c r="N50" s="82"/>
      <c r="O50" s="586"/>
      <c r="P50" s="82"/>
      <c r="Q50" s="581"/>
      <c r="R50" s="82"/>
      <c r="S50" s="586"/>
    </row>
    <row r="51" spans="1:20" ht="20.100000000000001" customHeight="1">
      <c r="A51" s="590" t="s">
        <v>1240</v>
      </c>
      <c r="B51" s="568" t="s">
        <v>74</v>
      </c>
      <c r="C51" s="586">
        <v>0</v>
      </c>
      <c r="D51" s="83"/>
      <c r="E51" s="586">
        <v>0</v>
      </c>
      <c r="F51" s="83"/>
      <c r="G51" s="586">
        <v>32959</v>
      </c>
      <c r="H51" s="83"/>
      <c r="I51" s="586">
        <v>0</v>
      </c>
      <c r="J51" s="83"/>
      <c r="K51" s="586">
        <v>0</v>
      </c>
      <c r="L51" s="83"/>
      <c r="M51" s="586">
        <v>84396</v>
      </c>
      <c r="N51" s="83"/>
      <c r="O51" s="586">
        <v>0</v>
      </c>
      <c r="P51" s="83"/>
      <c r="Q51" s="586">
        <f>SUM(C51:O51)</f>
        <v>117355</v>
      </c>
      <c r="R51" s="542"/>
      <c r="S51" s="586">
        <v>104586</v>
      </c>
      <c r="T51" s="591"/>
    </row>
    <row r="52" spans="1:20" ht="25.35" customHeight="1" thickBot="1">
      <c r="A52" s="590" t="s">
        <v>111</v>
      </c>
      <c r="B52" s="568" t="s">
        <v>74</v>
      </c>
      <c r="C52" s="592">
        <f>ROUND(SUM(C49+C51),1)</f>
        <v>0</v>
      </c>
      <c r="D52" s="569"/>
      <c r="E52" s="592">
        <f>ROUND(SUM(E49+E51),1)</f>
        <v>0</v>
      </c>
      <c r="F52" s="569"/>
      <c r="G52" s="592">
        <f>ROUND(SUM(G49+G51),1)</f>
        <v>949</v>
      </c>
      <c r="H52" s="569"/>
      <c r="I52" s="592">
        <f>ROUND(SUM(I49+I51),1)</f>
        <v>0</v>
      </c>
      <c r="J52" s="569"/>
      <c r="K52" s="592">
        <f>ROUND(SUM(K49+K51),1)</f>
        <v>0</v>
      </c>
      <c r="L52" s="569"/>
      <c r="M52" s="592">
        <f>ROUND(SUM(M49+M51),0)</f>
        <v>103753</v>
      </c>
      <c r="N52" s="569"/>
      <c r="O52" s="592">
        <f>ROUND(SUM(O49+O51),1)</f>
        <v>0</v>
      </c>
      <c r="P52" s="569"/>
      <c r="Q52" s="592">
        <f>ROUND(SUM(Q49+Q51),1)</f>
        <v>104702</v>
      </c>
      <c r="R52" s="569"/>
      <c r="S52" s="592">
        <f>ROUND(SUM(S49+S51),1)</f>
        <v>117355</v>
      </c>
    </row>
    <row r="53" spans="1:20" ht="25.35" customHeight="1" thickTop="1">
      <c r="A53" s="590"/>
      <c r="B53" s="569"/>
      <c r="C53" s="572"/>
      <c r="D53" s="569"/>
      <c r="E53" s="83"/>
      <c r="F53" s="569"/>
      <c r="G53" s="83" t="s">
        <v>74</v>
      </c>
      <c r="H53" s="569"/>
      <c r="I53" s="572"/>
      <c r="J53" s="569"/>
      <c r="K53" s="572"/>
      <c r="L53" s="569"/>
      <c r="M53" s="83" t="s">
        <v>74</v>
      </c>
      <c r="N53" s="569"/>
      <c r="O53" s="572"/>
      <c r="P53" s="569"/>
      <c r="Q53" s="83" t="s">
        <v>74</v>
      </c>
      <c r="R53" s="569"/>
      <c r="S53" s="83"/>
    </row>
    <row r="54" spans="1:20" ht="15" customHeight="1">
      <c r="A54" s="318" t="s">
        <v>468</v>
      </c>
      <c r="C54" s="82"/>
      <c r="D54" s="82"/>
      <c r="E54" s="82"/>
      <c r="F54" s="82"/>
      <c r="G54" s="82"/>
      <c r="H54" s="82"/>
      <c r="I54" s="82" t="s">
        <v>74</v>
      </c>
      <c r="J54" s="82"/>
      <c r="K54" s="82"/>
      <c r="L54" s="82"/>
      <c r="M54" s="82" t="s">
        <v>74</v>
      </c>
      <c r="N54" s="82"/>
      <c r="O54" s="82"/>
      <c r="P54" s="82"/>
      <c r="Q54" s="82" t="s">
        <v>74</v>
      </c>
      <c r="R54" s="82"/>
      <c r="S54" s="82"/>
    </row>
    <row r="55" spans="1:20" ht="16.5" customHeight="1">
      <c r="A55" s="593"/>
      <c r="B55" s="80"/>
      <c r="C55" s="80"/>
      <c r="D55" s="80"/>
      <c r="E55" s="80"/>
      <c r="H55" s="80"/>
      <c r="I55" s="80" t="s">
        <v>74</v>
      </c>
      <c r="J55" s="80"/>
      <c r="L55" s="594"/>
      <c r="M55" s="594"/>
    </row>
    <row r="56" spans="1:20" ht="16.5" customHeight="1">
      <c r="A56" s="593"/>
      <c r="B56" s="80"/>
      <c r="C56" s="80"/>
      <c r="D56" s="80"/>
      <c r="E56" s="80"/>
      <c r="H56" s="80"/>
      <c r="I56" s="82" t="s">
        <v>74</v>
      </c>
      <c r="J56" s="80"/>
      <c r="L56" s="594"/>
      <c r="M56" s="594"/>
    </row>
    <row r="57" spans="1:20" ht="14.1" customHeight="1"/>
    <row r="58" spans="1:20" ht="14.1" customHeight="1"/>
    <row r="59" spans="1:20" ht="14.1" customHeight="1"/>
    <row r="60" spans="1:20" ht="14.1" customHeight="1"/>
    <row r="61" spans="1:20" ht="14.1" customHeight="1"/>
    <row r="62" spans="1:20" ht="14.1" customHeight="1"/>
    <row r="63" spans="1:20" ht="14.1" customHeight="1"/>
    <row r="64" spans="1:20" ht="14.1" customHeight="1"/>
    <row r="65" ht="14.1" customHeight="1"/>
    <row r="66" ht="14.1" customHeight="1"/>
    <row r="67" ht="14.1" customHeight="1"/>
    <row r="68" ht="14.1" customHeight="1"/>
    <row r="69" ht="14.1" customHeight="1"/>
    <row r="70" ht="14.1" customHeight="1"/>
    <row r="71" ht="14.1" customHeight="1"/>
    <row r="72" ht="14.1" customHeight="1"/>
    <row r="73" ht="14.1" customHeight="1"/>
    <row r="74" ht="14.1" customHeight="1"/>
    <row r="75" ht="14.1" customHeight="1"/>
    <row r="76" ht="14.1" customHeight="1"/>
    <row r="77" ht="14.1" customHeight="1"/>
    <row r="78" ht="14.1" customHeight="1"/>
    <row r="79" ht="14.1" customHeight="1"/>
    <row r="80" ht="14.1" customHeight="1"/>
    <row r="81" ht="14.1" customHeight="1"/>
    <row r="82" ht="14.1" customHeight="1"/>
    <row r="83" ht="14.1" customHeight="1"/>
    <row r="84" ht="14.1" customHeight="1"/>
    <row r="85" ht="14.1" customHeight="1"/>
    <row r="86" ht="14.1" customHeight="1"/>
    <row r="87" ht="14.1" customHeight="1"/>
    <row r="88" ht="14.1" customHeight="1"/>
    <row r="89" ht="14.1" customHeight="1"/>
    <row r="90" ht="14.1" customHeight="1"/>
    <row r="91" ht="14.1" customHeight="1"/>
  </sheetData>
  <hyperlinks>
    <hyperlink ref="A54" location="'Footnotes 1 - 10'!A1" display="(*) See Accompanying Notes" xr:uid="{00000000-0004-0000-1900-000000000000}"/>
  </hyperlinks>
  <printOptions horizontalCentered="1"/>
  <pageMargins left="0.25" right="0.25" top="0.75" bottom="0.25" header="0" footer="0.25"/>
  <pageSetup scale="54" firstPageNumber="46" fitToWidth="2" orientation="landscape" useFirstPageNumber="1" r:id="rId1"/>
  <headerFooter scaleWithDoc="0">
    <oddFooter>&amp;R&amp;8&amp;P</oddFooter>
  </headerFooter>
  <colBreaks count="1" manualBreakCount="1">
    <brk id="9" min="2" max="55" man="1"/>
  </colBreaks>
  <customProperties>
    <customPr name="SheetOptions" r:id="rId2"/>
  </customPropertie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BY66"/>
  <sheetViews>
    <sheetView showGridLines="0" zoomScale="80" zoomScaleNormal="80" workbookViewId="0"/>
  </sheetViews>
  <sheetFormatPr defaultRowHeight="15.75"/>
  <cols>
    <col min="1" max="1" width="64.109375" style="595" customWidth="1"/>
    <col min="2" max="2" width="2.77734375" style="595" customWidth="1"/>
    <col min="3" max="3" width="20.77734375" style="595" customWidth="1"/>
    <col min="4" max="4" width="2.5546875" style="595" customWidth="1"/>
    <col min="5" max="5" width="20.77734375" style="595" customWidth="1"/>
    <col min="6" max="6" width="2.5546875" style="595" customWidth="1"/>
    <col min="7" max="7" width="20.77734375" style="595" customWidth="1"/>
    <col min="8" max="8" width="2.5546875" style="595" customWidth="1"/>
    <col min="9" max="9" width="20.77734375" style="595" customWidth="1"/>
    <col min="10" max="10" width="2.5546875" style="595" customWidth="1"/>
    <col min="11" max="11" width="20.77734375" style="595" customWidth="1"/>
    <col min="12" max="12" width="2.5546875" style="595" customWidth="1"/>
    <col min="13" max="13" width="20.77734375" style="595" customWidth="1"/>
    <col min="14" max="14" width="2.5546875" style="595" customWidth="1"/>
    <col min="15" max="15" width="20.77734375" style="595" customWidth="1"/>
    <col min="16" max="16" width="2.5546875" style="595" customWidth="1"/>
    <col min="17" max="17" width="20.77734375" style="595" customWidth="1"/>
    <col min="18" max="18" width="2.5546875" style="595" customWidth="1"/>
    <col min="19" max="19" width="20.77734375" style="595" customWidth="1"/>
    <col min="20" max="20" width="2.5546875" style="595" customWidth="1"/>
    <col min="21" max="21" width="20.77734375" style="595" customWidth="1"/>
    <col min="22" max="22" width="2.5546875" style="595" customWidth="1"/>
    <col min="23" max="23" width="20.77734375" style="595" customWidth="1"/>
    <col min="24" max="24" width="2.5546875" style="595" customWidth="1"/>
    <col min="25" max="25" width="20.77734375" style="595" customWidth="1"/>
    <col min="26" max="26" width="2.5546875" style="595" customWidth="1"/>
    <col min="27" max="27" width="20.77734375" style="595" customWidth="1"/>
    <col min="28" max="28" width="2.5546875" style="595" customWidth="1"/>
    <col min="29" max="29" width="20.77734375" style="595" customWidth="1"/>
    <col min="30" max="30" width="2.5546875" style="595" customWidth="1"/>
    <col min="31" max="31" width="21.77734375" style="595" customWidth="1"/>
    <col min="32" max="32" width="2.5546875" style="595" customWidth="1"/>
    <col min="33" max="33" width="21.77734375" style="595" customWidth="1"/>
    <col min="34" max="34" width="2.5546875" style="595" customWidth="1"/>
    <col min="35" max="35" width="21.77734375" style="595" customWidth="1"/>
    <col min="36" max="36" width="2.5546875" style="595" customWidth="1"/>
    <col min="37" max="37" width="21.77734375" style="595" customWidth="1"/>
    <col min="38" max="38" width="2.5546875" style="595" customWidth="1"/>
    <col min="39" max="39" width="21.77734375" style="595" customWidth="1"/>
    <col min="40" max="40" width="2.5546875" style="595" customWidth="1"/>
    <col min="41" max="41" width="20.77734375" style="595" customWidth="1"/>
    <col min="42" max="42" width="2.5546875" style="595" customWidth="1"/>
    <col min="43" max="43" width="20.77734375" style="595" customWidth="1"/>
    <col min="44" max="44" width="2.5546875" style="595" customWidth="1"/>
    <col min="45" max="45" width="20.77734375" style="595" customWidth="1"/>
    <col min="46" max="46" width="2.5546875" style="595" customWidth="1"/>
    <col min="47" max="47" width="20.77734375" style="595" customWidth="1"/>
    <col min="48" max="48" width="2.5546875" style="595" customWidth="1"/>
    <col min="49" max="49" width="20.77734375" style="595" customWidth="1"/>
    <col min="50" max="50" width="2.5546875" style="595" customWidth="1"/>
    <col min="51" max="51" width="20.77734375" style="595" customWidth="1"/>
    <col min="52" max="52" width="2.5546875" style="595" customWidth="1"/>
    <col min="53" max="53" width="20.77734375" style="596" customWidth="1"/>
    <col min="54" max="54" width="2.5546875" style="595" customWidth="1"/>
    <col min="55" max="55" width="20.77734375" style="595" customWidth="1"/>
    <col min="56" max="56" width="2.5546875" style="595" customWidth="1"/>
    <col min="57" max="57" width="20.77734375" style="595" customWidth="1"/>
    <col min="58" max="58" width="2.5546875" style="595" customWidth="1"/>
    <col min="59" max="59" width="20.77734375" style="595" customWidth="1"/>
    <col min="60" max="60" width="2.5546875" style="595" customWidth="1"/>
    <col min="61" max="61" width="20.77734375" style="595" customWidth="1"/>
    <col min="62" max="62" width="2.5546875" style="595" customWidth="1"/>
    <col min="63" max="63" width="20.77734375" style="595" customWidth="1"/>
    <col min="64" max="64" width="2.5546875" style="595" customWidth="1"/>
    <col min="65" max="65" width="20.77734375" style="595" customWidth="1"/>
    <col min="66" max="66" width="2.5546875" style="595" customWidth="1"/>
    <col min="67" max="67" width="20.77734375" style="595" customWidth="1"/>
    <col min="68" max="68" width="2.5546875" style="595" customWidth="1"/>
    <col min="69" max="69" width="20.77734375" style="595" customWidth="1"/>
    <col min="70" max="70" width="2.5546875" style="595" customWidth="1"/>
    <col min="71" max="71" width="20.77734375" style="595" customWidth="1"/>
    <col min="72" max="72" width="2.5546875" style="595" customWidth="1"/>
    <col min="73" max="73" width="20.77734375" style="595" customWidth="1"/>
    <col min="74" max="74" width="2.5546875" style="595" customWidth="1"/>
    <col min="75" max="75" width="20.77734375" style="595" customWidth="1"/>
    <col min="76" max="76" width="2.5546875" style="595" customWidth="1"/>
    <col min="77" max="77" width="18.77734375" style="595" customWidth="1"/>
    <col min="78" max="246" width="8.77734375" style="595"/>
    <col min="247" max="247" width="55.109375" style="595" customWidth="1"/>
    <col min="248" max="248" width="2.77734375" style="595" customWidth="1"/>
    <col min="249" max="249" width="19.44140625" style="595" customWidth="1"/>
    <col min="250" max="250" width="2.77734375" style="595" customWidth="1"/>
    <col min="251" max="251" width="20.77734375" style="595" customWidth="1"/>
    <col min="252" max="252" width="2.77734375" style="595" customWidth="1"/>
    <col min="253" max="253" width="21" style="595" customWidth="1"/>
    <col min="254" max="254" width="2.77734375" style="595" customWidth="1"/>
    <col min="255" max="255" width="18.77734375" style="595" customWidth="1"/>
    <col min="256" max="256" width="2.77734375" style="595" customWidth="1"/>
    <col min="257" max="257" width="16.77734375" style="595" customWidth="1"/>
    <col min="258" max="258" width="2.77734375" style="595" customWidth="1"/>
    <col min="259" max="259" width="16.44140625" style="595" customWidth="1"/>
    <col min="260" max="260" width="2.77734375" style="595" customWidth="1"/>
    <col min="261" max="261" width="19.77734375" style="595" customWidth="1"/>
    <col min="262" max="262" width="2.77734375" style="595" customWidth="1"/>
    <col min="263" max="263" width="19.44140625" style="595" customWidth="1"/>
    <col min="264" max="264" width="2.77734375" style="595" customWidth="1"/>
    <col min="265" max="265" width="17.109375" style="595" customWidth="1"/>
    <col min="266" max="266" width="2.77734375" style="595" customWidth="1"/>
    <col min="267" max="267" width="19.109375" style="595" customWidth="1"/>
    <col min="268" max="268" width="2.77734375" style="595" customWidth="1"/>
    <col min="269" max="269" width="18.109375" style="595" customWidth="1"/>
    <col min="270" max="270" width="2.77734375" style="595" customWidth="1"/>
    <col min="271" max="271" width="17.5546875" style="595" customWidth="1"/>
    <col min="272" max="272" width="2.77734375" style="595" customWidth="1"/>
    <col min="273" max="273" width="20.77734375" style="595" customWidth="1"/>
    <col min="274" max="274" width="2.77734375" style="595" customWidth="1"/>
    <col min="275" max="275" width="17.77734375" style="595" customWidth="1"/>
    <col min="276" max="276" width="2.77734375" style="595" customWidth="1"/>
    <col min="277" max="277" width="19.5546875" style="595" customWidth="1"/>
    <col min="278" max="278" width="2.77734375" style="595" customWidth="1"/>
    <col min="279" max="279" width="16" style="595" customWidth="1"/>
    <col min="280" max="280" width="2.77734375" style="595" customWidth="1"/>
    <col min="281" max="281" width="18.77734375" style="595" customWidth="1"/>
    <col min="282" max="282" width="2.77734375" style="595" customWidth="1"/>
    <col min="283" max="283" width="18.109375" style="595" customWidth="1"/>
    <col min="284" max="285" width="8.77734375" style="595" customWidth="1"/>
    <col min="286" max="286" width="2.77734375" style="595" customWidth="1"/>
    <col min="287" max="287" width="18.77734375" style="595" customWidth="1"/>
    <col min="288" max="288" width="2.77734375" style="595" customWidth="1"/>
    <col min="289" max="289" width="19" style="595" customWidth="1"/>
    <col min="290" max="290" width="2.77734375" style="595" customWidth="1"/>
    <col min="291" max="291" width="18.109375" style="595" customWidth="1"/>
    <col min="292" max="292" width="2.77734375" style="595" customWidth="1"/>
    <col min="293" max="293" width="18.5546875" style="595" customWidth="1"/>
    <col min="294" max="294" width="2.77734375" style="595" customWidth="1"/>
    <col min="295" max="295" width="18.77734375" style="595" customWidth="1"/>
    <col min="296" max="296" width="2.77734375" style="595" customWidth="1"/>
    <col min="297" max="297" width="22.5546875" style="595" customWidth="1"/>
    <col min="298" max="298" width="2.77734375" style="595" customWidth="1"/>
    <col min="299" max="299" width="19.109375" style="595" customWidth="1"/>
    <col min="300" max="300" width="2.77734375" style="595" customWidth="1"/>
    <col min="301" max="301" width="22.77734375" style="595" customWidth="1"/>
    <col min="302" max="302" width="2.77734375" style="595" customWidth="1"/>
    <col min="303" max="303" width="24.109375" style="595" customWidth="1"/>
    <col min="304" max="304" width="2.77734375" style="595" customWidth="1"/>
    <col min="305" max="305" width="22.77734375" style="595" customWidth="1"/>
    <col min="306" max="306" width="2.77734375" style="595" customWidth="1"/>
    <col min="307" max="307" width="19.77734375" style="595" customWidth="1"/>
    <col min="308" max="308" width="2.77734375" style="595" customWidth="1"/>
    <col min="309" max="309" width="22.44140625" style="595" customWidth="1"/>
    <col min="310" max="310" width="2.77734375" style="595" customWidth="1"/>
    <col min="311" max="311" width="21.77734375" style="595" customWidth="1"/>
    <col min="312" max="312" width="2.77734375" style="595" customWidth="1"/>
    <col min="313" max="313" width="25.109375" style="595" customWidth="1"/>
    <col min="314" max="314" width="53.109375" style="595" customWidth="1"/>
    <col min="315" max="315" width="2.77734375" style="595" customWidth="1"/>
    <col min="316" max="316" width="25.109375" style="595" customWidth="1"/>
    <col min="317" max="317" width="2.77734375" style="595" customWidth="1"/>
    <col min="318" max="318" width="24" style="595" customWidth="1"/>
    <col min="319" max="319" width="2.77734375" style="595" customWidth="1"/>
    <col min="320" max="320" width="21.77734375" style="595" customWidth="1"/>
    <col min="321" max="321" width="2.77734375" style="595" customWidth="1"/>
    <col min="322" max="322" width="22.109375" style="595" customWidth="1"/>
    <col min="323" max="323" width="53.77734375" style="595" customWidth="1"/>
    <col min="324" max="324" width="2.77734375" style="595" customWidth="1"/>
    <col min="325" max="325" width="23.77734375" style="595" customWidth="1"/>
    <col min="326" max="326" width="2.77734375" style="595" customWidth="1"/>
    <col min="327" max="327" width="22.5546875" style="595" customWidth="1"/>
    <col min="328" max="328" width="2.77734375" style="595" customWidth="1"/>
    <col min="329" max="329" width="18.77734375" style="595" customWidth="1"/>
    <col min="330" max="330" width="2.77734375" style="595" customWidth="1"/>
    <col min="331" max="331" width="19.109375" style="595" customWidth="1"/>
    <col min="332" max="332" width="2.77734375" style="595" customWidth="1"/>
    <col min="333" max="333" width="19.77734375" style="595" customWidth="1"/>
    <col min="334" max="502" width="8.77734375" style="595"/>
    <col min="503" max="503" width="55.109375" style="595" customWidth="1"/>
    <col min="504" max="504" width="2.77734375" style="595" customWidth="1"/>
    <col min="505" max="505" width="19.44140625" style="595" customWidth="1"/>
    <col min="506" max="506" width="2.77734375" style="595" customWidth="1"/>
    <col min="507" max="507" width="20.77734375" style="595" customWidth="1"/>
    <col min="508" max="508" width="2.77734375" style="595" customWidth="1"/>
    <col min="509" max="509" width="21" style="595" customWidth="1"/>
    <col min="510" max="510" width="2.77734375" style="595" customWidth="1"/>
    <col min="511" max="511" width="18.77734375" style="595" customWidth="1"/>
    <col min="512" max="512" width="2.77734375" style="595" customWidth="1"/>
    <col min="513" max="513" width="16.77734375" style="595" customWidth="1"/>
    <col min="514" max="514" width="2.77734375" style="595" customWidth="1"/>
    <col min="515" max="515" width="16.44140625" style="595" customWidth="1"/>
    <col min="516" max="516" width="2.77734375" style="595" customWidth="1"/>
    <col min="517" max="517" width="19.77734375" style="595" customWidth="1"/>
    <col min="518" max="518" width="2.77734375" style="595" customWidth="1"/>
    <col min="519" max="519" width="19.44140625" style="595" customWidth="1"/>
    <col min="520" max="520" width="2.77734375" style="595" customWidth="1"/>
    <col min="521" max="521" width="17.109375" style="595" customWidth="1"/>
    <col min="522" max="522" width="2.77734375" style="595" customWidth="1"/>
    <col min="523" max="523" width="19.109375" style="595" customWidth="1"/>
    <col min="524" max="524" width="2.77734375" style="595" customWidth="1"/>
    <col min="525" max="525" width="18.109375" style="595" customWidth="1"/>
    <col min="526" max="526" width="2.77734375" style="595" customWidth="1"/>
    <col min="527" max="527" width="17.5546875" style="595" customWidth="1"/>
    <col min="528" max="528" width="2.77734375" style="595" customWidth="1"/>
    <col min="529" max="529" width="20.77734375" style="595" customWidth="1"/>
    <col min="530" max="530" width="2.77734375" style="595" customWidth="1"/>
    <col min="531" max="531" width="17.77734375" style="595" customWidth="1"/>
    <col min="532" max="532" width="2.77734375" style="595" customWidth="1"/>
    <col min="533" max="533" width="19.5546875" style="595" customWidth="1"/>
    <col min="534" max="534" width="2.77734375" style="595" customWidth="1"/>
    <col min="535" max="535" width="16" style="595" customWidth="1"/>
    <col min="536" max="536" width="2.77734375" style="595" customWidth="1"/>
    <col min="537" max="537" width="18.77734375" style="595" customWidth="1"/>
    <col min="538" max="538" width="2.77734375" style="595" customWidth="1"/>
    <col min="539" max="539" width="18.109375" style="595" customWidth="1"/>
    <col min="540" max="541" width="8.77734375" style="595" customWidth="1"/>
    <col min="542" max="542" width="2.77734375" style="595" customWidth="1"/>
    <col min="543" max="543" width="18.77734375" style="595" customWidth="1"/>
    <col min="544" max="544" width="2.77734375" style="595" customWidth="1"/>
    <col min="545" max="545" width="19" style="595" customWidth="1"/>
    <col min="546" max="546" width="2.77734375" style="595" customWidth="1"/>
    <col min="547" max="547" width="18.109375" style="595" customWidth="1"/>
    <col min="548" max="548" width="2.77734375" style="595" customWidth="1"/>
    <col min="549" max="549" width="18.5546875" style="595" customWidth="1"/>
    <col min="550" max="550" width="2.77734375" style="595" customWidth="1"/>
    <col min="551" max="551" width="18.77734375" style="595" customWidth="1"/>
    <col min="552" max="552" width="2.77734375" style="595" customWidth="1"/>
    <col min="553" max="553" width="22.5546875" style="595" customWidth="1"/>
    <col min="554" max="554" width="2.77734375" style="595" customWidth="1"/>
    <col min="555" max="555" width="19.109375" style="595" customWidth="1"/>
    <col min="556" max="556" width="2.77734375" style="595" customWidth="1"/>
    <col min="557" max="557" width="22.77734375" style="595" customWidth="1"/>
    <col min="558" max="558" width="2.77734375" style="595" customWidth="1"/>
    <col min="559" max="559" width="24.109375" style="595" customWidth="1"/>
    <col min="560" max="560" width="2.77734375" style="595" customWidth="1"/>
    <col min="561" max="561" width="22.77734375" style="595" customWidth="1"/>
    <col min="562" max="562" width="2.77734375" style="595" customWidth="1"/>
    <col min="563" max="563" width="19.77734375" style="595" customWidth="1"/>
    <col min="564" max="564" width="2.77734375" style="595" customWidth="1"/>
    <col min="565" max="565" width="22.44140625" style="595" customWidth="1"/>
    <col min="566" max="566" width="2.77734375" style="595" customWidth="1"/>
    <col min="567" max="567" width="21.77734375" style="595" customWidth="1"/>
    <col min="568" max="568" width="2.77734375" style="595" customWidth="1"/>
    <col min="569" max="569" width="25.109375" style="595" customWidth="1"/>
    <col min="570" max="570" width="53.109375" style="595" customWidth="1"/>
    <col min="571" max="571" width="2.77734375" style="595" customWidth="1"/>
    <col min="572" max="572" width="25.109375" style="595" customWidth="1"/>
    <col min="573" max="573" width="2.77734375" style="595" customWidth="1"/>
    <col min="574" max="574" width="24" style="595" customWidth="1"/>
    <col min="575" max="575" width="2.77734375" style="595" customWidth="1"/>
    <col min="576" max="576" width="21.77734375" style="595" customWidth="1"/>
    <col min="577" max="577" width="2.77734375" style="595" customWidth="1"/>
    <col min="578" max="578" width="22.109375" style="595" customWidth="1"/>
    <col min="579" max="579" width="53.77734375" style="595" customWidth="1"/>
    <col min="580" max="580" width="2.77734375" style="595" customWidth="1"/>
    <col min="581" max="581" width="23.77734375" style="595" customWidth="1"/>
    <col min="582" max="582" width="2.77734375" style="595" customWidth="1"/>
    <col min="583" max="583" width="22.5546875" style="595" customWidth="1"/>
    <col min="584" max="584" width="2.77734375" style="595" customWidth="1"/>
    <col min="585" max="585" width="18.77734375" style="595" customWidth="1"/>
    <col min="586" max="586" width="2.77734375" style="595" customWidth="1"/>
    <col min="587" max="587" width="19.109375" style="595" customWidth="1"/>
    <col min="588" max="588" width="2.77734375" style="595" customWidth="1"/>
    <col min="589" max="589" width="19.77734375" style="595" customWidth="1"/>
    <col min="590" max="758" width="8.77734375" style="595"/>
    <col min="759" max="759" width="55.109375" style="595" customWidth="1"/>
    <col min="760" max="760" width="2.77734375" style="595" customWidth="1"/>
    <col min="761" max="761" width="19.44140625" style="595" customWidth="1"/>
    <col min="762" max="762" width="2.77734375" style="595" customWidth="1"/>
    <col min="763" max="763" width="20.77734375" style="595" customWidth="1"/>
    <col min="764" max="764" width="2.77734375" style="595" customWidth="1"/>
    <col min="765" max="765" width="21" style="595" customWidth="1"/>
    <col min="766" max="766" width="2.77734375" style="595" customWidth="1"/>
    <col min="767" max="767" width="18.77734375" style="595" customWidth="1"/>
    <col min="768" max="768" width="2.77734375" style="595" customWidth="1"/>
    <col min="769" max="769" width="16.77734375" style="595" customWidth="1"/>
    <col min="770" max="770" width="2.77734375" style="595" customWidth="1"/>
    <col min="771" max="771" width="16.44140625" style="595" customWidth="1"/>
    <col min="772" max="772" width="2.77734375" style="595" customWidth="1"/>
    <col min="773" max="773" width="19.77734375" style="595" customWidth="1"/>
    <col min="774" max="774" width="2.77734375" style="595" customWidth="1"/>
    <col min="775" max="775" width="19.44140625" style="595" customWidth="1"/>
    <col min="776" max="776" width="2.77734375" style="595" customWidth="1"/>
    <col min="777" max="777" width="17.109375" style="595" customWidth="1"/>
    <col min="778" max="778" width="2.77734375" style="595" customWidth="1"/>
    <col min="779" max="779" width="19.109375" style="595" customWidth="1"/>
    <col min="780" max="780" width="2.77734375" style="595" customWidth="1"/>
    <col min="781" max="781" width="18.109375" style="595" customWidth="1"/>
    <col min="782" max="782" width="2.77734375" style="595" customWidth="1"/>
    <col min="783" max="783" width="17.5546875" style="595" customWidth="1"/>
    <col min="784" max="784" width="2.77734375" style="595" customWidth="1"/>
    <col min="785" max="785" width="20.77734375" style="595" customWidth="1"/>
    <col min="786" max="786" width="2.77734375" style="595" customWidth="1"/>
    <col min="787" max="787" width="17.77734375" style="595" customWidth="1"/>
    <col min="788" max="788" width="2.77734375" style="595" customWidth="1"/>
    <col min="789" max="789" width="19.5546875" style="595" customWidth="1"/>
    <col min="790" max="790" width="2.77734375" style="595" customWidth="1"/>
    <col min="791" max="791" width="16" style="595" customWidth="1"/>
    <col min="792" max="792" width="2.77734375" style="595" customWidth="1"/>
    <col min="793" max="793" width="18.77734375" style="595" customWidth="1"/>
    <col min="794" max="794" width="2.77734375" style="595" customWidth="1"/>
    <col min="795" max="795" width="18.109375" style="595" customWidth="1"/>
    <col min="796" max="797" width="8.77734375" style="595" customWidth="1"/>
    <col min="798" max="798" width="2.77734375" style="595" customWidth="1"/>
    <col min="799" max="799" width="18.77734375" style="595" customWidth="1"/>
    <col min="800" max="800" width="2.77734375" style="595" customWidth="1"/>
    <col min="801" max="801" width="19" style="595" customWidth="1"/>
    <col min="802" max="802" width="2.77734375" style="595" customWidth="1"/>
    <col min="803" max="803" width="18.109375" style="595" customWidth="1"/>
    <col min="804" max="804" width="2.77734375" style="595" customWidth="1"/>
    <col min="805" max="805" width="18.5546875" style="595" customWidth="1"/>
    <col min="806" max="806" width="2.77734375" style="595" customWidth="1"/>
    <col min="807" max="807" width="18.77734375" style="595" customWidth="1"/>
    <col min="808" max="808" width="2.77734375" style="595" customWidth="1"/>
    <col min="809" max="809" width="22.5546875" style="595" customWidth="1"/>
    <col min="810" max="810" width="2.77734375" style="595" customWidth="1"/>
    <col min="811" max="811" width="19.109375" style="595" customWidth="1"/>
    <col min="812" max="812" width="2.77734375" style="595" customWidth="1"/>
    <col min="813" max="813" width="22.77734375" style="595" customWidth="1"/>
    <col min="814" max="814" width="2.77734375" style="595" customWidth="1"/>
    <col min="815" max="815" width="24.109375" style="595" customWidth="1"/>
    <col min="816" max="816" width="2.77734375" style="595" customWidth="1"/>
    <col min="817" max="817" width="22.77734375" style="595" customWidth="1"/>
    <col min="818" max="818" width="2.77734375" style="595" customWidth="1"/>
    <col min="819" max="819" width="19.77734375" style="595" customWidth="1"/>
    <col min="820" max="820" width="2.77734375" style="595" customWidth="1"/>
    <col min="821" max="821" width="22.44140625" style="595" customWidth="1"/>
    <col min="822" max="822" width="2.77734375" style="595" customWidth="1"/>
    <col min="823" max="823" width="21.77734375" style="595" customWidth="1"/>
    <col min="824" max="824" width="2.77734375" style="595" customWidth="1"/>
    <col min="825" max="825" width="25.109375" style="595" customWidth="1"/>
    <col min="826" max="826" width="53.109375" style="595" customWidth="1"/>
    <col min="827" max="827" width="2.77734375" style="595" customWidth="1"/>
    <col min="828" max="828" width="25.109375" style="595" customWidth="1"/>
    <col min="829" max="829" width="2.77734375" style="595" customWidth="1"/>
    <col min="830" max="830" width="24" style="595" customWidth="1"/>
    <col min="831" max="831" width="2.77734375" style="595" customWidth="1"/>
    <col min="832" max="832" width="21.77734375" style="595" customWidth="1"/>
    <col min="833" max="833" width="2.77734375" style="595" customWidth="1"/>
    <col min="834" max="834" width="22.109375" style="595" customWidth="1"/>
    <col min="835" max="835" width="53.77734375" style="595" customWidth="1"/>
    <col min="836" max="836" width="2.77734375" style="595" customWidth="1"/>
    <col min="837" max="837" width="23.77734375" style="595" customWidth="1"/>
    <col min="838" max="838" width="2.77734375" style="595" customWidth="1"/>
    <col min="839" max="839" width="22.5546875" style="595" customWidth="1"/>
    <col min="840" max="840" width="2.77734375" style="595" customWidth="1"/>
    <col min="841" max="841" width="18.77734375" style="595" customWidth="1"/>
    <col min="842" max="842" width="2.77734375" style="595" customWidth="1"/>
    <col min="843" max="843" width="19.109375" style="595" customWidth="1"/>
    <col min="844" max="844" width="2.77734375" style="595" customWidth="1"/>
    <col min="845" max="845" width="19.77734375" style="595" customWidth="1"/>
    <col min="846" max="1014" width="8.77734375" style="595"/>
    <col min="1015" max="1015" width="55.109375" style="595" customWidth="1"/>
    <col min="1016" max="1016" width="2.77734375" style="595" customWidth="1"/>
    <col min="1017" max="1017" width="19.44140625" style="595" customWidth="1"/>
    <col min="1018" max="1018" width="2.77734375" style="595" customWidth="1"/>
    <col min="1019" max="1019" width="20.77734375" style="595" customWidth="1"/>
    <col min="1020" max="1020" width="2.77734375" style="595" customWidth="1"/>
    <col min="1021" max="1021" width="21" style="595" customWidth="1"/>
    <col min="1022" max="1022" width="2.77734375" style="595" customWidth="1"/>
    <col min="1023" max="1023" width="18.77734375" style="595" customWidth="1"/>
    <col min="1024" max="1024" width="2.77734375" style="595" customWidth="1"/>
    <col min="1025" max="1025" width="16.77734375" style="595" customWidth="1"/>
    <col min="1026" max="1026" width="2.77734375" style="595" customWidth="1"/>
    <col min="1027" max="1027" width="16.44140625" style="595" customWidth="1"/>
    <col min="1028" max="1028" width="2.77734375" style="595" customWidth="1"/>
    <col min="1029" max="1029" width="19.77734375" style="595" customWidth="1"/>
    <col min="1030" max="1030" width="2.77734375" style="595" customWidth="1"/>
    <col min="1031" max="1031" width="19.44140625" style="595" customWidth="1"/>
    <col min="1032" max="1032" width="2.77734375" style="595" customWidth="1"/>
    <col min="1033" max="1033" width="17.109375" style="595" customWidth="1"/>
    <col min="1034" max="1034" width="2.77734375" style="595" customWidth="1"/>
    <col min="1035" max="1035" width="19.109375" style="595" customWidth="1"/>
    <col min="1036" max="1036" width="2.77734375" style="595" customWidth="1"/>
    <col min="1037" max="1037" width="18.109375" style="595" customWidth="1"/>
    <col min="1038" max="1038" width="2.77734375" style="595" customWidth="1"/>
    <col min="1039" max="1039" width="17.5546875" style="595" customWidth="1"/>
    <col min="1040" max="1040" width="2.77734375" style="595" customWidth="1"/>
    <col min="1041" max="1041" width="20.77734375" style="595" customWidth="1"/>
    <col min="1042" max="1042" width="2.77734375" style="595" customWidth="1"/>
    <col min="1043" max="1043" width="17.77734375" style="595" customWidth="1"/>
    <col min="1044" max="1044" width="2.77734375" style="595" customWidth="1"/>
    <col min="1045" max="1045" width="19.5546875" style="595" customWidth="1"/>
    <col min="1046" max="1046" width="2.77734375" style="595" customWidth="1"/>
    <col min="1047" max="1047" width="16" style="595" customWidth="1"/>
    <col min="1048" max="1048" width="2.77734375" style="595" customWidth="1"/>
    <col min="1049" max="1049" width="18.77734375" style="595" customWidth="1"/>
    <col min="1050" max="1050" width="2.77734375" style="595" customWidth="1"/>
    <col min="1051" max="1051" width="18.109375" style="595" customWidth="1"/>
    <col min="1052" max="1053" width="8.77734375" style="595" customWidth="1"/>
    <col min="1054" max="1054" width="2.77734375" style="595" customWidth="1"/>
    <col min="1055" max="1055" width="18.77734375" style="595" customWidth="1"/>
    <col min="1056" max="1056" width="2.77734375" style="595" customWidth="1"/>
    <col min="1057" max="1057" width="19" style="595" customWidth="1"/>
    <col min="1058" max="1058" width="2.77734375" style="595" customWidth="1"/>
    <col min="1059" max="1059" width="18.109375" style="595" customWidth="1"/>
    <col min="1060" max="1060" width="2.77734375" style="595" customWidth="1"/>
    <col min="1061" max="1061" width="18.5546875" style="595" customWidth="1"/>
    <col min="1062" max="1062" width="2.77734375" style="595" customWidth="1"/>
    <col min="1063" max="1063" width="18.77734375" style="595" customWidth="1"/>
    <col min="1064" max="1064" width="2.77734375" style="595" customWidth="1"/>
    <col min="1065" max="1065" width="22.5546875" style="595" customWidth="1"/>
    <col min="1066" max="1066" width="2.77734375" style="595" customWidth="1"/>
    <col min="1067" max="1067" width="19.109375" style="595" customWidth="1"/>
    <col min="1068" max="1068" width="2.77734375" style="595" customWidth="1"/>
    <col min="1069" max="1069" width="22.77734375" style="595" customWidth="1"/>
    <col min="1070" max="1070" width="2.77734375" style="595" customWidth="1"/>
    <col min="1071" max="1071" width="24.109375" style="595" customWidth="1"/>
    <col min="1072" max="1072" width="2.77734375" style="595" customWidth="1"/>
    <col min="1073" max="1073" width="22.77734375" style="595" customWidth="1"/>
    <col min="1074" max="1074" width="2.77734375" style="595" customWidth="1"/>
    <col min="1075" max="1075" width="19.77734375" style="595" customWidth="1"/>
    <col min="1076" max="1076" width="2.77734375" style="595" customWidth="1"/>
    <col min="1077" max="1077" width="22.44140625" style="595" customWidth="1"/>
    <col min="1078" max="1078" width="2.77734375" style="595" customWidth="1"/>
    <col min="1079" max="1079" width="21.77734375" style="595" customWidth="1"/>
    <col min="1080" max="1080" width="2.77734375" style="595" customWidth="1"/>
    <col min="1081" max="1081" width="25.109375" style="595" customWidth="1"/>
    <col min="1082" max="1082" width="53.109375" style="595" customWidth="1"/>
    <col min="1083" max="1083" width="2.77734375" style="595" customWidth="1"/>
    <col min="1084" max="1084" width="25.109375" style="595" customWidth="1"/>
    <col min="1085" max="1085" width="2.77734375" style="595" customWidth="1"/>
    <col min="1086" max="1086" width="24" style="595" customWidth="1"/>
    <col min="1087" max="1087" width="2.77734375" style="595" customWidth="1"/>
    <col min="1088" max="1088" width="21.77734375" style="595" customWidth="1"/>
    <col min="1089" max="1089" width="2.77734375" style="595" customWidth="1"/>
    <col min="1090" max="1090" width="22.109375" style="595" customWidth="1"/>
    <col min="1091" max="1091" width="53.77734375" style="595" customWidth="1"/>
    <col min="1092" max="1092" width="2.77734375" style="595" customWidth="1"/>
    <col min="1093" max="1093" width="23.77734375" style="595" customWidth="1"/>
    <col min="1094" max="1094" width="2.77734375" style="595" customWidth="1"/>
    <col min="1095" max="1095" width="22.5546875" style="595" customWidth="1"/>
    <col min="1096" max="1096" width="2.77734375" style="595" customWidth="1"/>
    <col min="1097" max="1097" width="18.77734375" style="595" customWidth="1"/>
    <col min="1098" max="1098" width="2.77734375" style="595" customWidth="1"/>
    <col min="1099" max="1099" width="19.109375" style="595" customWidth="1"/>
    <col min="1100" max="1100" width="2.77734375" style="595" customWidth="1"/>
    <col min="1101" max="1101" width="19.77734375" style="595" customWidth="1"/>
    <col min="1102" max="1270" width="8.77734375" style="595"/>
    <col min="1271" max="1271" width="55.109375" style="595" customWidth="1"/>
    <col min="1272" max="1272" width="2.77734375" style="595" customWidth="1"/>
    <col min="1273" max="1273" width="19.44140625" style="595" customWidth="1"/>
    <col min="1274" max="1274" width="2.77734375" style="595" customWidth="1"/>
    <col min="1275" max="1275" width="20.77734375" style="595" customWidth="1"/>
    <col min="1276" max="1276" width="2.77734375" style="595" customWidth="1"/>
    <col min="1277" max="1277" width="21" style="595" customWidth="1"/>
    <col min="1278" max="1278" width="2.77734375" style="595" customWidth="1"/>
    <col min="1279" max="1279" width="18.77734375" style="595" customWidth="1"/>
    <col min="1280" max="1280" width="2.77734375" style="595" customWidth="1"/>
    <col min="1281" max="1281" width="16.77734375" style="595" customWidth="1"/>
    <col min="1282" max="1282" width="2.77734375" style="595" customWidth="1"/>
    <col min="1283" max="1283" width="16.44140625" style="595" customWidth="1"/>
    <col min="1284" max="1284" width="2.77734375" style="595" customWidth="1"/>
    <col min="1285" max="1285" width="19.77734375" style="595" customWidth="1"/>
    <col min="1286" max="1286" width="2.77734375" style="595" customWidth="1"/>
    <col min="1287" max="1287" width="19.44140625" style="595" customWidth="1"/>
    <col min="1288" max="1288" width="2.77734375" style="595" customWidth="1"/>
    <col min="1289" max="1289" width="17.109375" style="595" customWidth="1"/>
    <col min="1290" max="1290" width="2.77734375" style="595" customWidth="1"/>
    <col min="1291" max="1291" width="19.109375" style="595" customWidth="1"/>
    <col min="1292" max="1292" width="2.77734375" style="595" customWidth="1"/>
    <col min="1293" max="1293" width="18.109375" style="595" customWidth="1"/>
    <col min="1294" max="1294" width="2.77734375" style="595" customWidth="1"/>
    <col min="1295" max="1295" width="17.5546875" style="595" customWidth="1"/>
    <col min="1296" max="1296" width="2.77734375" style="595" customWidth="1"/>
    <col min="1297" max="1297" width="20.77734375" style="595" customWidth="1"/>
    <col min="1298" max="1298" width="2.77734375" style="595" customWidth="1"/>
    <col min="1299" max="1299" width="17.77734375" style="595" customWidth="1"/>
    <col min="1300" max="1300" width="2.77734375" style="595" customWidth="1"/>
    <col min="1301" max="1301" width="19.5546875" style="595" customWidth="1"/>
    <col min="1302" max="1302" width="2.77734375" style="595" customWidth="1"/>
    <col min="1303" max="1303" width="16" style="595" customWidth="1"/>
    <col min="1304" max="1304" width="2.77734375" style="595" customWidth="1"/>
    <col min="1305" max="1305" width="18.77734375" style="595" customWidth="1"/>
    <col min="1306" max="1306" width="2.77734375" style="595" customWidth="1"/>
    <col min="1307" max="1307" width="18.109375" style="595" customWidth="1"/>
    <col min="1308" max="1309" width="8.77734375" style="595" customWidth="1"/>
    <col min="1310" max="1310" width="2.77734375" style="595" customWidth="1"/>
    <col min="1311" max="1311" width="18.77734375" style="595" customWidth="1"/>
    <col min="1312" max="1312" width="2.77734375" style="595" customWidth="1"/>
    <col min="1313" max="1313" width="19" style="595" customWidth="1"/>
    <col min="1314" max="1314" width="2.77734375" style="595" customWidth="1"/>
    <col min="1315" max="1315" width="18.109375" style="595" customWidth="1"/>
    <col min="1316" max="1316" width="2.77734375" style="595" customWidth="1"/>
    <col min="1317" max="1317" width="18.5546875" style="595" customWidth="1"/>
    <col min="1318" max="1318" width="2.77734375" style="595" customWidth="1"/>
    <col min="1319" max="1319" width="18.77734375" style="595" customWidth="1"/>
    <col min="1320" max="1320" width="2.77734375" style="595" customWidth="1"/>
    <col min="1321" max="1321" width="22.5546875" style="595" customWidth="1"/>
    <col min="1322" max="1322" width="2.77734375" style="595" customWidth="1"/>
    <col min="1323" max="1323" width="19.109375" style="595" customWidth="1"/>
    <col min="1324" max="1324" width="2.77734375" style="595" customWidth="1"/>
    <col min="1325" max="1325" width="22.77734375" style="595" customWidth="1"/>
    <col min="1326" max="1326" width="2.77734375" style="595" customWidth="1"/>
    <col min="1327" max="1327" width="24.109375" style="595" customWidth="1"/>
    <col min="1328" max="1328" width="2.77734375" style="595" customWidth="1"/>
    <col min="1329" max="1329" width="22.77734375" style="595" customWidth="1"/>
    <col min="1330" max="1330" width="2.77734375" style="595" customWidth="1"/>
    <col min="1331" max="1331" width="19.77734375" style="595" customWidth="1"/>
    <col min="1332" max="1332" width="2.77734375" style="595" customWidth="1"/>
    <col min="1333" max="1333" width="22.44140625" style="595" customWidth="1"/>
    <col min="1334" max="1334" width="2.77734375" style="595" customWidth="1"/>
    <col min="1335" max="1335" width="21.77734375" style="595" customWidth="1"/>
    <col min="1336" max="1336" width="2.77734375" style="595" customWidth="1"/>
    <col min="1337" max="1337" width="25.109375" style="595" customWidth="1"/>
    <col min="1338" max="1338" width="53.109375" style="595" customWidth="1"/>
    <col min="1339" max="1339" width="2.77734375" style="595" customWidth="1"/>
    <col min="1340" max="1340" width="25.109375" style="595" customWidth="1"/>
    <col min="1341" max="1341" width="2.77734375" style="595" customWidth="1"/>
    <col min="1342" max="1342" width="24" style="595" customWidth="1"/>
    <col min="1343" max="1343" width="2.77734375" style="595" customWidth="1"/>
    <col min="1344" max="1344" width="21.77734375" style="595" customWidth="1"/>
    <col min="1345" max="1345" width="2.77734375" style="595" customWidth="1"/>
    <col min="1346" max="1346" width="22.109375" style="595" customWidth="1"/>
    <col min="1347" max="1347" width="53.77734375" style="595" customWidth="1"/>
    <col min="1348" max="1348" width="2.77734375" style="595" customWidth="1"/>
    <col min="1349" max="1349" width="23.77734375" style="595" customWidth="1"/>
    <col min="1350" max="1350" width="2.77734375" style="595" customWidth="1"/>
    <col min="1351" max="1351" width="22.5546875" style="595" customWidth="1"/>
    <col min="1352" max="1352" width="2.77734375" style="595" customWidth="1"/>
    <col min="1353" max="1353" width="18.77734375" style="595" customWidth="1"/>
    <col min="1354" max="1354" width="2.77734375" style="595" customWidth="1"/>
    <col min="1355" max="1355" width="19.109375" style="595" customWidth="1"/>
    <col min="1356" max="1356" width="2.77734375" style="595" customWidth="1"/>
    <col min="1357" max="1357" width="19.77734375" style="595" customWidth="1"/>
    <col min="1358" max="1526" width="8.77734375" style="595"/>
    <col min="1527" max="1527" width="55.109375" style="595" customWidth="1"/>
    <col min="1528" max="1528" width="2.77734375" style="595" customWidth="1"/>
    <col min="1529" max="1529" width="19.44140625" style="595" customWidth="1"/>
    <col min="1530" max="1530" width="2.77734375" style="595" customWidth="1"/>
    <col min="1531" max="1531" width="20.77734375" style="595" customWidth="1"/>
    <col min="1532" max="1532" width="2.77734375" style="595" customWidth="1"/>
    <col min="1533" max="1533" width="21" style="595" customWidth="1"/>
    <col min="1534" max="1534" width="2.77734375" style="595" customWidth="1"/>
    <col min="1535" max="1535" width="18.77734375" style="595" customWidth="1"/>
    <col min="1536" max="1536" width="2.77734375" style="595" customWidth="1"/>
    <col min="1537" max="1537" width="16.77734375" style="595" customWidth="1"/>
    <col min="1538" max="1538" width="2.77734375" style="595" customWidth="1"/>
    <col min="1539" max="1539" width="16.44140625" style="595" customWidth="1"/>
    <col min="1540" max="1540" width="2.77734375" style="595" customWidth="1"/>
    <col min="1541" max="1541" width="19.77734375" style="595" customWidth="1"/>
    <col min="1542" max="1542" width="2.77734375" style="595" customWidth="1"/>
    <col min="1543" max="1543" width="19.44140625" style="595" customWidth="1"/>
    <col min="1544" max="1544" width="2.77734375" style="595" customWidth="1"/>
    <col min="1545" max="1545" width="17.109375" style="595" customWidth="1"/>
    <col min="1546" max="1546" width="2.77734375" style="595" customWidth="1"/>
    <col min="1547" max="1547" width="19.109375" style="595" customWidth="1"/>
    <col min="1548" max="1548" width="2.77734375" style="595" customWidth="1"/>
    <col min="1549" max="1549" width="18.109375" style="595" customWidth="1"/>
    <col min="1550" max="1550" width="2.77734375" style="595" customWidth="1"/>
    <col min="1551" max="1551" width="17.5546875" style="595" customWidth="1"/>
    <col min="1552" max="1552" width="2.77734375" style="595" customWidth="1"/>
    <col min="1553" max="1553" width="20.77734375" style="595" customWidth="1"/>
    <col min="1554" max="1554" width="2.77734375" style="595" customWidth="1"/>
    <col min="1555" max="1555" width="17.77734375" style="595" customWidth="1"/>
    <col min="1556" max="1556" width="2.77734375" style="595" customWidth="1"/>
    <col min="1557" max="1557" width="19.5546875" style="595" customWidth="1"/>
    <col min="1558" max="1558" width="2.77734375" style="595" customWidth="1"/>
    <col min="1559" max="1559" width="16" style="595" customWidth="1"/>
    <col min="1560" max="1560" width="2.77734375" style="595" customWidth="1"/>
    <col min="1561" max="1561" width="18.77734375" style="595" customWidth="1"/>
    <col min="1562" max="1562" width="2.77734375" style="595" customWidth="1"/>
    <col min="1563" max="1563" width="18.109375" style="595" customWidth="1"/>
    <col min="1564" max="1565" width="8.77734375" style="595" customWidth="1"/>
    <col min="1566" max="1566" width="2.77734375" style="595" customWidth="1"/>
    <col min="1567" max="1567" width="18.77734375" style="595" customWidth="1"/>
    <col min="1568" max="1568" width="2.77734375" style="595" customWidth="1"/>
    <col min="1569" max="1569" width="19" style="595" customWidth="1"/>
    <col min="1570" max="1570" width="2.77734375" style="595" customWidth="1"/>
    <col min="1571" max="1571" width="18.109375" style="595" customWidth="1"/>
    <col min="1572" max="1572" width="2.77734375" style="595" customWidth="1"/>
    <col min="1573" max="1573" width="18.5546875" style="595" customWidth="1"/>
    <col min="1574" max="1574" width="2.77734375" style="595" customWidth="1"/>
    <col min="1575" max="1575" width="18.77734375" style="595" customWidth="1"/>
    <col min="1576" max="1576" width="2.77734375" style="595" customWidth="1"/>
    <col min="1577" max="1577" width="22.5546875" style="595" customWidth="1"/>
    <col min="1578" max="1578" width="2.77734375" style="595" customWidth="1"/>
    <col min="1579" max="1579" width="19.109375" style="595" customWidth="1"/>
    <col min="1580" max="1580" width="2.77734375" style="595" customWidth="1"/>
    <col min="1581" max="1581" width="22.77734375" style="595" customWidth="1"/>
    <col min="1582" max="1582" width="2.77734375" style="595" customWidth="1"/>
    <col min="1583" max="1583" width="24.109375" style="595" customWidth="1"/>
    <col min="1584" max="1584" width="2.77734375" style="595" customWidth="1"/>
    <col min="1585" max="1585" width="22.77734375" style="595" customWidth="1"/>
    <col min="1586" max="1586" width="2.77734375" style="595" customWidth="1"/>
    <col min="1587" max="1587" width="19.77734375" style="595" customWidth="1"/>
    <col min="1588" max="1588" width="2.77734375" style="595" customWidth="1"/>
    <col min="1589" max="1589" width="22.44140625" style="595" customWidth="1"/>
    <col min="1590" max="1590" width="2.77734375" style="595" customWidth="1"/>
    <col min="1591" max="1591" width="21.77734375" style="595" customWidth="1"/>
    <col min="1592" max="1592" width="2.77734375" style="595" customWidth="1"/>
    <col min="1593" max="1593" width="25.109375" style="595" customWidth="1"/>
    <col min="1594" max="1594" width="53.109375" style="595" customWidth="1"/>
    <col min="1595" max="1595" width="2.77734375" style="595" customWidth="1"/>
    <col min="1596" max="1596" width="25.109375" style="595" customWidth="1"/>
    <col min="1597" max="1597" width="2.77734375" style="595" customWidth="1"/>
    <col min="1598" max="1598" width="24" style="595" customWidth="1"/>
    <col min="1599" max="1599" width="2.77734375" style="595" customWidth="1"/>
    <col min="1600" max="1600" width="21.77734375" style="595" customWidth="1"/>
    <col min="1601" max="1601" width="2.77734375" style="595" customWidth="1"/>
    <col min="1602" max="1602" width="22.109375" style="595" customWidth="1"/>
    <col min="1603" max="1603" width="53.77734375" style="595" customWidth="1"/>
    <col min="1604" max="1604" width="2.77734375" style="595" customWidth="1"/>
    <col min="1605" max="1605" width="23.77734375" style="595" customWidth="1"/>
    <col min="1606" max="1606" width="2.77734375" style="595" customWidth="1"/>
    <col min="1607" max="1607" width="22.5546875" style="595" customWidth="1"/>
    <col min="1608" max="1608" width="2.77734375" style="595" customWidth="1"/>
    <col min="1609" max="1609" width="18.77734375" style="595" customWidth="1"/>
    <col min="1610" max="1610" width="2.77734375" style="595" customWidth="1"/>
    <col min="1611" max="1611" width="19.109375" style="595" customWidth="1"/>
    <col min="1612" max="1612" width="2.77734375" style="595" customWidth="1"/>
    <col min="1613" max="1613" width="19.77734375" style="595" customWidth="1"/>
    <col min="1614" max="1782" width="8.77734375" style="595"/>
    <col min="1783" max="1783" width="55.109375" style="595" customWidth="1"/>
    <col min="1784" max="1784" width="2.77734375" style="595" customWidth="1"/>
    <col min="1785" max="1785" width="19.44140625" style="595" customWidth="1"/>
    <col min="1786" max="1786" width="2.77734375" style="595" customWidth="1"/>
    <col min="1787" max="1787" width="20.77734375" style="595" customWidth="1"/>
    <col min="1788" max="1788" width="2.77734375" style="595" customWidth="1"/>
    <col min="1789" max="1789" width="21" style="595" customWidth="1"/>
    <col min="1790" max="1790" width="2.77734375" style="595" customWidth="1"/>
    <col min="1791" max="1791" width="18.77734375" style="595" customWidth="1"/>
    <col min="1792" max="1792" width="2.77734375" style="595" customWidth="1"/>
    <col min="1793" max="1793" width="16.77734375" style="595" customWidth="1"/>
    <col min="1794" max="1794" width="2.77734375" style="595" customWidth="1"/>
    <col min="1795" max="1795" width="16.44140625" style="595" customWidth="1"/>
    <col min="1796" max="1796" width="2.77734375" style="595" customWidth="1"/>
    <col min="1797" max="1797" width="19.77734375" style="595" customWidth="1"/>
    <col min="1798" max="1798" width="2.77734375" style="595" customWidth="1"/>
    <col min="1799" max="1799" width="19.44140625" style="595" customWidth="1"/>
    <col min="1800" max="1800" width="2.77734375" style="595" customWidth="1"/>
    <col min="1801" max="1801" width="17.109375" style="595" customWidth="1"/>
    <col min="1802" max="1802" width="2.77734375" style="595" customWidth="1"/>
    <col min="1803" max="1803" width="19.109375" style="595" customWidth="1"/>
    <col min="1804" max="1804" width="2.77734375" style="595" customWidth="1"/>
    <col min="1805" max="1805" width="18.109375" style="595" customWidth="1"/>
    <col min="1806" max="1806" width="2.77734375" style="595" customWidth="1"/>
    <col min="1807" max="1807" width="17.5546875" style="595" customWidth="1"/>
    <col min="1808" max="1808" width="2.77734375" style="595" customWidth="1"/>
    <col min="1809" max="1809" width="20.77734375" style="595" customWidth="1"/>
    <col min="1810" max="1810" width="2.77734375" style="595" customWidth="1"/>
    <col min="1811" max="1811" width="17.77734375" style="595" customWidth="1"/>
    <col min="1812" max="1812" width="2.77734375" style="595" customWidth="1"/>
    <col min="1813" max="1813" width="19.5546875" style="595" customWidth="1"/>
    <col min="1814" max="1814" width="2.77734375" style="595" customWidth="1"/>
    <col min="1815" max="1815" width="16" style="595" customWidth="1"/>
    <col min="1816" max="1816" width="2.77734375" style="595" customWidth="1"/>
    <col min="1817" max="1817" width="18.77734375" style="595" customWidth="1"/>
    <col min="1818" max="1818" width="2.77734375" style="595" customWidth="1"/>
    <col min="1819" max="1819" width="18.109375" style="595" customWidth="1"/>
    <col min="1820" max="1821" width="8.77734375" style="595" customWidth="1"/>
    <col min="1822" max="1822" width="2.77734375" style="595" customWidth="1"/>
    <col min="1823" max="1823" width="18.77734375" style="595" customWidth="1"/>
    <col min="1824" max="1824" width="2.77734375" style="595" customWidth="1"/>
    <col min="1825" max="1825" width="19" style="595" customWidth="1"/>
    <col min="1826" max="1826" width="2.77734375" style="595" customWidth="1"/>
    <col min="1827" max="1827" width="18.109375" style="595" customWidth="1"/>
    <col min="1828" max="1828" width="2.77734375" style="595" customWidth="1"/>
    <col min="1829" max="1829" width="18.5546875" style="595" customWidth="1"/>
    <col min="1830" max="1830" width="2.77734375" style="595" customWidth="1"/>
    <col min="1831" max="1831" width="18.77734375" style="595" customWidth="1"/>
    <col min="1832" max="1832" width="2.77734375" style="595" customWidth="1"/>
    <col min="1833" max="1833" width="22.5546875" style="595" customWidth="1"/>
    <col min="1834" max="1834" width="2.77734375" style="595" customWidth="1"/>
    <col min="1835" max="1835" width="19.109375" style="595" customWidth="1"/>
    <col min="1836" max="1836" width="2.77734375" style="595" customWidth="1"/>
    <col min="1837" max="1837" width="22.77734375" style="595" customWidth="1"/>
    <col min="1838" max="1838" width="2.77734375" style="595" customWidth="1"/>
    <col min="1839" max="1839" width="24.109375" style="595" customWidth="1"/>
    <col min="1840" max="1840" width="2.77734375" style="595" customWidth="1"/>
    <col min="1841" max="1841" width="22.77734375" style="595" customWidth="1"/>
    <col min="1842" max="1842" width="2.77734375" style="595" customWidth="1"/>
    <col min="1843" max="1843" width="19.77734375" style="595" customWidth="1"/>
    <col min="1844" max="1844" width="2.77734375" style="595" customWidth="1"/>
    <col min="1845" max="1845" width="22.44140625" style="595" customWidth="1"/>
    <col min="1846" max="1846" width="2.77734375" style="595" customWidth="1"/>
    <col min="1847" max="1847" width="21.77734375" style="595" customWidth="1"/>
    <col min="1848" max="1848" width="2.77734375" style="595" customWidth="1"/>
    <col min="1849" max="1849" width="25.109375" style="595" customWidth="1"/>
    <col min="1850" max="1850" width="53.109375" style="595" customWidth="1"/>
    <col min="1851" max="1851" width="2.77734375" style="595" customWidth="1"/>
    <col min="1852" max="1852" width="25.109375" style="595" customWidth="1"/>
    <col min="1853" max="1853" width="2.77734375" style="595" customWidth="1"/>
    <col min="1854" max="1854" width="24" style="595" customWidth="1"/>
    <col min="1855" max="1855" width="2.77734375" style="595" customWidth="1"/>
    <col min="1856" max="1856" width="21.77734375" style="595" customWidth="1"/>
    <col min="1857" max="1857" width="2.77734375" style="595" customWidth="1"/>
    <col min="1858" max="1858" width="22.109375" style="595" customWidth="1"/>
    <col min="1859" max="1859" width="53.77734375" style="595" customWidth="1"/>
    <col min="1860" max="1860" width="2.77734375" style="595" customWidth="1"/>
    <col min="1861" max="1861" width="23.77734375" style="595" customWidth="1"/>
    <col min="1862" max="1862" width="2.77734375" style="595" customWidth="1"/>
    <col min="1863" max="1863" width="22.5546875" style="595" customWidth="1"/>
    <col min="1864" max="1864" width="2.77734375" style="595" customWidth="1"/>
    <col min="1865" max="1865" width="18.77734375" style="595" customWidth="1"/>
    <col min="1866" max="1866" width="2.77734375" style="595" customWidth="1"/>
    <col min="1867" max="1867" width="19.109375" style="595" customWidth="1"/>
    <col min="1868" max="1868" width="2.77734375" style="595" customWidth="1"/>
    <col min="1869" max="1869" width="19.77734375" style="595" customWidth="1"/>
    <col min="1870" max="2038" width="8.77734375" style="595"/>
    <col min="2039" max="2039" width="55.109375" style="595" customWidth="1"/>
    <col min="2040" max="2040" width="2.77734375" style="595" customWidth="1"/>
    <col min="2041" max="2041" width="19.44140625" style="595" customWidth="1"/>
    <col min="2042" max="2042" width="2.77734375" style="595" customWidth="1"/>
    <col min="2043" max="2043" width="20.77734375" style="595" customWidth="1"/>
    <col min="2044" max="2044" width="2.77734375" style="595" customWidth="1"/>
    <col min="2045" max="2045" width="21" style="595" customWidth="1"/>
    <col min="2046" max="2046" width="2.77734375" style="595" customWidth="1"/>
    <col min="2047" max="2047" width="18.77734375" style="595" customWidth="1"/>
    <col min="2048" max="2048" width="2.77734375" style="595" customWidth="1"/>
    <col min="2049" max="2049" width="16.77734375" style="595" customWidth="1"/>
    <col min="2050" max="2050" width="2.77734375" style="595" customWidth="1"/>
    <col min="2051" max="2051" width="16.44140625" style="595" customWidth="1"/>
    <col min="2052" max="2052" width="2.77734375" style="595" customWidth="1"/>
    <col min="2053" max="2053" width="19.77734375" style="595" customWidth="1"/>
    <col min="2054" max="2054" width="2.77734375" style="595" customWidth="1"/>
    <col min="2055" max="2055" width="19.44140625" style="595" customWidth="1"/>
    <col min="2056" max="2056" width="2.77734375" style="595" customWidth="1"/>
    <col min="2057" max="2057" width="17.109375" style="595" customWidth="1"/>
    <col min="2058" max="2058" width="2.77734375" style="595" customWidth="1"/>
    <col min="2059" max="2059" width="19.109375" style="595" customWidth="1"/>
    <col min="2060" max="2060" width="2.77734375" style="595" customWidth="1"/>
    <col min="2061" max="2061" width="18.109375" style="595" customWidth="1"/>
    <col min="2062" max="2062" width="2.77734375" style="595" customWidth="1"/>
    <col min="2063" max="2063" width="17.5546875" style="595" customWidth="1"/>
    <col min="2064" max="2064" width="2.77734375" style="595" customWidth="1"/>
    <col min="2065" max="2065" width="20.77734375" style="595" customWidth="1"/>
    <col min="2066" max="2066" width="2.77734375" style="595" customWidth="1"/>
    <col min="2067" max="2067" width="17.77734375" style="595" customWidth="1"/>
    <col min="2068" max="2068" width="2.77734375" style="595" customWidth="1"/>
    <col min="2069" max="2069" width="19.5546875" style="595" customWidth="1"/>
    <col min="2070" max="2070" width="2.77734375" style="595" customWidth="1"/>
    <col min="2071" max="2071" width="16" style="595" customWidth="1"/>
    <col min="2072" max="2072" width="2.77734375" style="595" customWidth="1"/>
    <col min="2073" max="2073" width="18.77734375" style="595" customWidth="1"/>
    <col min="2074" max="2074" width="2.77734375" style="595" customWidth="1"/>
    <col min="2075" max="2075" width="18.109375" style="595" customWidth="1"/>
    <col min="2076" max="2077" width="8.77734375" style="595" customWidth="1"/>
    <col min="2078" max="2078" width="2.77734375" style="595" customWidth="1"/>
    <col min="2079" max="2079" width="18.77734375" style="595" customWidth="1"/>
    <col min="2080" max="2080" width="2.77734375" style="595" customWidth="1"/>
    <col min="2081" max="2081" width="19" style="595" customWidth="1"/>
    <col min="2082" max="2082" width="2.77734375" style="595" customWidth="1"/>
    <col min="2083" max="2083" width="18.109375" style="595" customWidth="1"/>
    <col min="2084" max="2084" width="2.77734375" style="595" customWidth="1"/>
    <col min="2085" max="2085" width="18.5546875" style="595" customWidth="1"/>
    <col min="2086" max="2086" width="2.77734375" style="595" customWidth="1"/>
    <col min="2087" max="2087" width="18.77734375" style="595" customWidth="1"/>
    <col min="2088" max="2088" width="2.77734375" style="595" customWidth="1"/>
    <col min="2089" max="2089" width="22.5546875" style="595" customWidth="1"/>
    <col min="2090" max="2090" width="2.77734375" style="595" customWidth="1"/>
    <col min="2091" max="2091" width="19.109375" style="595" customWidth="1"/>
    <col min="2092" max="2092" width="2.77734375" style="595" customWidth="1"/>
    <col min="2093" max="2093" width="22.77734375" style="595" customWidth="1"/>
    <col min="2094" max="2094" width="2.77734375" style="595" customWidth="1"/>
    <col min="2095" max="2095" width="24.109375" style="595" customWidth="1"/>
    <col min="2096" max="2096" width="2.77734375" style="595" customWidth="1"/>
    <col min="2097" max="2097" width="22.77734375" style="595" customWidth="1"/>
    <col min="2098" max="2098" width="2.77734375" style="595" customWidth="1"/>
    <col min="2099" max="2099" width="19.77734375" style="595" customWidth="1"/>
    <col min="2100" max="2100" width="2.77734375" style="595" customWidth="1"/>
    <col min="2101" max="2101" width="22.44140625" style="595" customWidth="1"/>
    <col min="2102" max="2102" width="2.77734375" style="595" customWidth="1"/>
    <col min="2103" max="2103" width="21.77734375" style="595" customWidth="1"/>
    <col min="2104" max="2104" width="2.77734375" style="595" customWidth="1"/>
    <col min="2105" max="2105" width="25.109375" style="595" customWidth="1"/>
    <col min="2106" max="2106" width="53.109375" style="595" customWidth="1"/>
    <col min="2107" max="2107" width="2.77734375" style="595" customWidth="1"/>
    <col min="2108" max="2108" width="25.109375" style="595" customWidth="1"/>
    <col min="2109" max="2109" width="2.77734375" style="595" customWidth="1"/>
    <col min="2110" max="2110" width="24" style="595" customWidth="1"/>
    <col min="2111" max="2111" width="2.77734375" style="595" customWidth="1"/>
    <col min="2112" max="2112" width="21.77734375" style="595" customWidth="1"/>
    <col min="2113" max="2113" width="2.77734375" style="595" customWidth="1"/>
    <col min="2114" max="2114" width="22.109375" style="595" customWidth="1"/>
    <col min="2115" max="2115" width="53.77734375" style="595" customWidth="1"/>
    <col min="2116" max="2116" width="2.77734375" style="595" customWidth="1"/>
    <col min="2117" max="2117" width="23.77734375" style="595" customWidth="1"/>
    <col min="2118" max="2118" width="2.77734375" style="595" customWidth="1"/>
    <col min="2119" max="2119" width="22.5546875" style="595" customWidth="1"/>
    <col min="2120" max="2120" width="2.77734375" style="595" customWidth="1"/>
    <col min="2121" max="2121" width="18.77734375" style="595" customWidth="1"/>
    <col min="2122" max="2122" width="2.77734375" style="595" customWidth="1"/>
    <col min="2123" max="2123" width="19.109375" style="595" customWidth="1"/>
    <col min="2124" max="2124" width="2.77734375" style="595" customWidth="1"/>
    <col min="2125" max="2125" width="19.77734375" style="595" customWidth="1"/>
    <col min="2126" max="2294" width="8.77734375" style="595"/>
    <col min="2295" max="2295" width="55.109375" style="595" customWidth="1"/>
    <col min="2296" max="2296" width="2.77734375" style="595" customWidth="1"/>
    <col min="2297" max="2297" width="19.44140625" style="595" customWidth="1"/>
    <col min="2298" max="2298" width="2.77734375" style="595" customWidth="1"/>
    <col min="2299" max="2299" width="20.77734375" style="595" customWidth="1"/>
    <col min="2300" max="2300" width="2.77734375" style="595" customWidth="1"/>
    <col min="2301" max="2301" width="21" style="595" customWidth="1"/>
    <col min="2302" max="2302" width="2.77734375" style="595" customWidth="1"/>
    <col min="2303" max="2303" width="18.77734375" style="595" customWidth="1"/>
    <col min="2304" max="2304" width="2.77734375" style="595" customWidth="1"/>
    <col min="2305" max="2305" width="16.77734375" style="595" customWidth="1"/>
    <col min="2306" max="2306" width="2.77734375" style="595" customWidth="1"/>
    <col min="2307" max="2307" width="16.44140625" style="595" customWidth="1"/>
    <col min="2308" max="2308" width="2.77734375" style="595" customWidth="1"/>
    <col min="2309" max="2309" width="19.77734375" style="595" customWidth="1"/>
    <col min="2310" max="2310" width="2.77734375" style="595" customWidth="1"/>
    <col min="2311" max="2311" width="19.44140625" style="595" customWidth="1"/>
    <col min="2312" max="2312" width="2.77734375" style="595" customWidth="1"/>
    <col min="2313" max="2313" width="17.109375" style="595" customWidth="1"/>
    <col min="2314" max="2314" width="2.77734375" style="595" customWidth="1"/>
    <col min="2315" max="2315" width="19.109375" style="595" customWidth="1"/>
    <col min="2316" max="2316" width="2.77734375" style="595" customWidth="1"/>
    <col min="2317" max="2317" width="18.109375" style="595" customWidth="1"/>
    <col min="2318" max="2318" width="2.77734375" style="595" customWidth="1"/>
    <col min="2319" max="2319" width="17.5546875" style="595" customWidth="1"/>
    <col min="2320" max="2320" width="2.77734375" style="595" customWidth="1"/>
    <col min="2321" max="2321" width="20.77734375" style="595" customWidth="1"/>
    <col min="2322" max="2322" width="2.77734375" style="595" customWidth="1"/>
    <col min="2323" max="2323" width="17.77734375" style="595" customWidth="1"/>
    <col min="2324" max="2324" width="2.77734375" style="595" customWidth="1"/>
    <col min="2325" max="2325" width="19.5546875" style="595" customWidth="1"/>
    <col min="2326" max="2326" width="2.77734375" style="595" customWidth="1"/>
    <col min="2327" max="2327" width="16" style="595" customWidth="1"/>
    <col min="2328" max="2328" width="2.77734375" style="595" customWidth="1"/>
    <col min="2329" max="2329" width="18.77734375" style="595" customWidth="1"/>
    <col min="2330" max="2330" width="2.77734375" style="595" customWidth="1"/>
    <col min="2331" max="2331" width="18.109375" style="595" customWidth="1"/>
    <col min="2332" max="2333" width="8.77734375" style="595" customWidth="1"/>
    <col min="2334" max="2334" width="2.77734375" style="595" customWidth="1"/>
    <col min="2335" max="2335" width="18.77734375" style="595" customWidth="1"/>
    <col min="2336" max="2336" width="2.77734375" style="595" customWidth="1"/>
    <col min="2337" max="2337" width="19" style="595" customWidth="1"/>
    <col min="2338" max="2338" width="2.77734375" style="595" customWidth="1"/>
    <col min="2339" max="2339" width="18.109375" style="595" customWidth="1"/>
    <col min="2340" max="2340" width="2.77734375" style="595" customWidth="1"/>
    <col min="2341" max="2341" width="18.5546875" style="595" customWidth="1"/>
    <col min="2342" max="2342" width="2.77734375" style="595" customWidth="1"/>
    <col min="2343" max="2343" width="18.77734375" style="595" customWidth="1"/>
    <col min="2344" max="2344" width="2.77734375" style="595" customWidth="1"/>
    <col min="2345" max="2345" width="22.5546875" style="595" customWidth="1"/>
    <col min="2346" max="2346" width="2.77734375" style="595" customWidth="1"/>
    <col min="2347" max="2347" width="19.109375" style="595" customWidth="1"/>
    <col min="2348" max="2348" width="2.77734375" style="595" customWidth="1"/>
    <col min="2349" max="2349" width="22.77734375" style="595" customWidth="1"/>
    <col min="2350" max="2350" width="2.77734375" style="595" customWidth="1"/>
    <col min="2351" max="2351" width="24.109375" style="595" customWidth="1"/>
    <col min="2352" max="2352" width="2.77734375" style="595" customWidth="1"/>
    <col min="2353" max="2353" width="22.77734375" style="595" customWidth="1"/>
    <col min="2354" max="2354" width="2.77734375" style="595" customWidth="1"/>
    <col min="2355" max="2355" width="19.77734375" style="595" customWidth="1"/>
    <col min="2356" max="2356" width="2.77734375" style="595" customWidth="1"/>
    <col min="2357" max="2357" width="22.44140625" style="595" customWidth="1"/>
    <col min="2358" max="2358" width="2.77734375" style="595" customWidth="1"/>
    <col min="2359" max="2359" width="21.77734375" style="595" customWidth="1"/>
    <col min="2360" max="2360" width="2.77734375" style="595" customWidth="1"/>
    <col min="2361" max="2361" width="25.109375" style="595" customWidth="1"/>
    <col min="2362" max="2362" width="53.109375" style="595" customWidth="1"/>
    <col min="2363" max="2363" width="2.77734375" style="595" customWidth="1"/>
    <col min="2364" max="2364" width="25.109375" style="595" customWidth="1"/>
    <col min="2365" max="2365" width="2.77734375" style="595" customWidth="1"/>
    <col min="2366" max="2366" width="24" style="595" customWidth="1"/>
    <col min="2367" max="2367" width="2.77734375" style="595" customWidth="1"/>
    <col min="2368" max="2368" width="21.77734375" style="595" customWidth="1"/>
    <col min="2369" max="2369" width="2.77734375" style="595" customWidth="1"/>
    <col min="2370" max="2370" width="22.109375" style="595" customWidth="1"/>
    <col min="2371" max="2371" width="53.77734375" style="595" customWidth="1"/>
    <col min="2372" max="2372" width="2.77734375" style="595" customWidth="1"/>
    <col min="2373" max="2373" width="23.77734375" style="595" customWidth="1"/>
    <col min="2374" max="2374" width="2.77734375" style="595" customWidth="1"/>
    <col min="2375" max="2375" width="22.5546875" style="595" customWidth="1"/>
    <col min="2376" max="2376" width="2.77734375" style="595" customWidth="1"/>
    <col min="2377" max="2377" width="18.77734375" style="595" customWidth="1"/>
    <col min="2378" max="2378" width="2.77734375" style="595" customWidth="1"/>
    <col min="2379" max="2379" width="19.109375" style="595" customWidth="1"/>
    <col min="2380" max="2380" width="2.77734375" style="595" customWidth="1"/>
    <col min="2381" max="2381" width="19.77734375" style="595" customWidth="1"/>
    <col min="2382" max="2550" width="8.77734375" style="595"/>
    <col min="2551" max="2551" width="55.109375" style="595" customWidth="1"/>
    <col min="2552" max="2552" width="2.77734375" style="595" customWidth="1"/>
    <col min="2553" max="2553" width="19.44140625" style="595" customWidth="1"/>
    <col min="2554" max="2554" width="2.77734375" style="595" customWidth="1"/>
    <col min="2555" max="2555" width="20.77734375" style="595" customWidth="1"/>
    <col min="2556" max="2556" width="2.77734375" style="595" customWidth="1"/>
    <col min="2557" max="2557" width="21" style="595" customWidth="1"/>
    <col min="2558" max="2558" width="2.77734375" style="595" customWidth="1"/>
    <col min="2559" max="2559" width="18.77734375" style="595" customWidth="1"/>
    <col min="2560" max="2560" width="2.77734375" style="595" customWidth="1"/>
    <col min="2561" max="2561" width="16.77734375" style="595" customWidth="1"/>
    <col min="2562" max="2562" width="2.77734375" style="595" customWidth="1"/>
    <col min="2563" max="2563" width="16.44140625" style="595" customWidth="1"/>
    <col min="2564" max="2564" width="2.77734375" style="595" customWidth="1"/>
    <col min="2565" max="2565" width="19.77734375" style="595" customWidth="1"/>
    <col min="2566" max="2566" width="2.77734375" style="595" customWidth="1"/>
    <col min="2567" max="2567" width="19.44140625" style="595" customWidth="1"/>
    <col min="2568" max="2568" width="2.77734375" style="595" customWidth="1"/>
    <col min="2569" max="2569" width="17.109375" style="595" customWidth="1"/>
    <col min="2570" max="2570" width="2.77734375" style="595" customWidth="1"/>
    <col min="2571" max="2571" width="19.109375" style="595" customWidth="1"/>
    <col min="2572" max="2572" width="2.77734375" style="595" customWidth="1"/>
    <col min="2573" max="2573" width="18.109375" style="595" customWidth="1"/>
    <col min="2574" max="2574" width="2.77734375" style="595" customWidth="1"/>
    <col min="2575" max="2575" width="17.5546875" style="595" customWidth="1"/>
    <col min="2576" max="2576" width="2.77734375" style="595" customWidth="1"/>
    <col min="2577" max="2577" width="20.77734375" style="595" customWidth="1"/>
    <col min="2578" max="2578" width="2.77734375" style="595" customWidth="1"/>
    <col min="2579" max="2579" width="17.77734375" style="595" customWidth="1"/>
    <col min="2580" max="2580" width="2.77734375" style="595" customWidth="1"/>
    <col min="2581" max="2581" width="19.5546875" style="595" customWidth="1"/>
    <col min="2582" max="2582" width="2.77734375" style="595" customWidth="1"/>
    <col min="2583" max="2583" width="16" style="595" customWidth="1"/>
    <col min="2584" max="2584" width="2.77734375" style="595" customWidth="1"/>
    <col min="2585" max="2585" width="18.77734375" style="595" customWidth="1"/>
    <col min="2586" max="2586" width="2.77734375" style="595" customWidth="1"/>
    <col min="2587" max="2587" width="18.109375" style="595" customWidth="1"/>
    <col min="2588" max="2589" width="8.77734375" style="595" customWidth="1"/>
    <col min="2590" max="2590" width="2.77734375" style="595" customWidth="1"/>
    <col min="2591" max="2591" width="18.77734375" style="595" customWidth="1"/>
    <col min="2592" max="2592" width="2.77734375" style="595" customWidth="1"/>
    <col min="2593" max="2593" width="19" style="595" customWidth="1"/>
    <col min="2594" max="2594" width="2.77734375" style="595" customWidth="1"/>
    <col min="2595" max="2595" width="18.109375" style="595" customWidth="1"/>
    <col min="2596" max="2596" width="2.77734375" style="595" customWidth="1"/>
    <col min="2597" max="2597" width="18.5546875" style="595" customWidth="1"/>
    <col min="2598" max="2598" width="2.77734375" style="595" customWidth="1"/>
    <col min="2599" max="2599" width="18.77734375" style="595" customWidth="1"/>
    <col min="2600" max="2600" width="2.77734375" style="595" customWidth="1"/>
    <col min="2601" max="2601" width="22.5546875" style="595" customWidth="1"/>
    <col min="2602" max="2602" width="2.77734375" style="595" customWidth="1"/>
    <col min="2603" max="2603" width="19.109375" style="595" customWidth="1"/>
    <col min="2604" max="2604" width="2.77734375" style="595" customWidth="1"/>
    <col min="2605" max="2605" width="22.77734375" style="595" customWidth="1"/>
    <col min="2606" max="2606" width="2.77734375" style="595" customWidth="1"/>
    <col min="2607" max="2607" width="24.109375" style="595" customWidth="1"/>
    <col min="2608" max="2608" width="2.77734375" style="595" customWidth="1"/>
    <col min="2609" max="2609" width="22.77734375" style="595" customWidth="1"/>
    <col min="2610" max="2610" width="2.77734375" style="595" customWidth="1"/>
    <col min="2611" max="2611" width="19.77734375" style="595" customWidth="1"/>
    <col min="2612" max="2612" width="2.77734375" style="595" customWidth="1"/>
    <col min="2613" max="2613" width="22.44140625" style="595" customWidth="1"/>
    <col min="2614" max="2614" width="2.77734375" style="595" customWidth="1"/>
    <col min="2615" max="2615" width="21.77734375" style="595" customWidth="1"/>
    <col min="2616" max="2616" width="2.77734375" style="595" customWidth="1"/>
    <col min="2617" max="2617" width="25.109375" style="595" customWidth="1"/>
    <col min="2618" max="2618" width="53.109375" style="595" customWidth="1"/>
    <col min="2619" max="2619" width="2.77734375" style="595" customWidth="1"/>
    <col min="2620" max="2620" width="25.109375" style="595" customWidth="1"/>
    <col min="2621" max="2621" width="2.77734375" style="595" customWidth="1"/>
    <col min="2622" max="2622" width="24" style="595" customWidth="1"/>
    <col min="2623" max="2623" width="2.77734375" style="595" customWidth="1"/>
    <col min="2624" max="2624" width="21.77734375" style="595" customWidth="1"/>
    <col min="2625" max="2625" width="2.77734375" style="595" customWidth="1"/>
    <col min="2626" max="2626" width="22.109375" style="595" customWidth="1"/>
    <col min="2627" max="2627" width="53.77734375" style="595" customWidth="1"/>
    <col min="2628" max="2628" width="2.77734375" style="595" customWidth="1"/>
    <col min="2629" max="2629" width="23.77734375" style="595" customWidth="1"/>
    <col min="2630" max="2630" width="2.77734375" style="595" customWidth="1"/>
    <col min="2631" max="2631" width="22.5546875" style="595" customWidth="1"/>
    <col min="2632" max="2632" width="2.77734375" style="595" customWidth="1"/>
    <col min="2633" max="2633" width="18.77734375" style="595" customWidth="1"/>
    <col min="2634" max="2634" width="2.77734375" style="595" customWidth="1"/>
    <col min="2635" max="2635" width="19.109375" style="595" customWidth="1"/>
    <col min="2636" max="2636" width="2.77734375" style="595" customWidth="1"/>
    <col min="2637" max="2637" width="19.77734375" style="595" customWidth="1"/>
    <col min="2638" max="2806" width="8.77734375" style="595"/>
    <col min="2807" max="2807" width="55.109375" style="595" customWidth="1"/>
    <col min="2808" max="2808" width="2.77734375" style="595" customWidth="1"/>
    <col min="2809" max="2809" width="19.44140625" style="595" customWidth="1"/>
    <col min="2810" max="2810" width="2.77734375" style="595" customWidth="1"/>
    <col min="2811" max="2811" width="20.77734375" style="595" customWidth="1"/>
    <col min="2812" max="2812" width="2.77734375" style="595" customWidth="1"/>
    <col min="2813" max="2813" width="21" style="595" customWidth="1"/>
    <col min="2814" max="2814" width="2.77734375" style="595" customWidth="1"/>
    <col min="2815" max="2815" width="18.77734375" style="595" customWidth="1"/>
    <col min="2816" max="2816" width="2.77734375" style="595" customWidth="1"/>
    <col min="2817" max="2817" width="16.77734375" style="595" customWidth="1"/>
    <col min="2818" max="2818" width="2.77734375" style="595" customWidth="1"/>
    <col min="2819" max="2819" width="16.44140625" style="595" customWidth="1"/>
    <col min="2820" max="2820" width="2.77734375" style="595" customWidth="1"/>
    <col min="2821" max="2821" width="19.77734375" style="595" customWidth="1"/>
    <col min="2822" max="2822" width="2.77734375" style="595" customWidth="1"/>
    <col min="2823" max="2823" width="19.44140625" style="595" customWidth="1"/>
    <col min="2824" max="2824" width="2.77734375" style="595" customWidth="1"/>
    <col min="2825" max="2825" width="17.109375" style="595" customWidth="1"/>
    <col min="2826" max="2826" width="2.77734375" style="595" customWidth="1"/>
    <col min="2827" max="2827" width="19.109375" style="595" customWidth="1"/>
    <col min="2828" max="2828" width="2.77734375" style="595" customWidth="1"/>
    <col min="2829" max="2829" width="18.109375" style="595" customWidth="1"/>
    <col min="2830" max="2830" width="2.77734375" style="595" customWidth="1"/>
    <col min="2831" max="2831" width="17.5546875" style="595" customWidth="1"/>
    <col min="2832" max="2832" width="2.77734375" style="595" customWidth="1"/>
    <col min="2833" max="2833" width="20.77734375" style="595" customWidth="1"/>
    <col min="2834" max="2834" width="2.77734375" style="595" customWidth="1"/>
    <col min="2835" max="2835" width="17.77734375" style="595" customWidth="1"/>
    <col min="2836" max="2836" width="2.77734375" style="595" customWidth="1"/>
    <col min="2837" max="2837" width="19.5546875" style="595" customWidth="1"/>
    <col min="2838" max="2838" width="2.77734375" style="595" customWidth="1"/>
    <col min="2839" max="2839" width="16" style="595" customWidth="1"/>
    <col min="2840" max="2840" width="2.77734375" style="595" customWidth="1"/>
    <col min="2841" max="2841" width="18.77734375" style="595" customWidth="1"/>
    <col min="2842" max="2842" width="2.77734375" style="595" customWidth="1"/>
    <col min="2843" max="2843" width="18.109375" style="595" customWidth="1"/>
    <col min="2844" max="2845" width="8.77734375" style="595" customWidth="1"/>
    <col min="2846" max="2846" width="2.77734375" style="595" customWidth="1"/>
    <col min="2847" max="2847" width="18.77734375" style="595" customWidth="1"/>
    <col min="2848" max="2848" width="2.77734375" style="595" customWidth="1"/>
    <col min="2849" max="2849" width="19" style="595" customWidth="1"/>
    <col min="2850" max="2850" width="2.77734375" style="595" customWidth="1"/>
    <col min="2851" max="2851" width="18.109375" style="595" customWidth="1"/>
    <col min="2852" max="2852" width="2.77734375" style="595" customWidth="1"/>
    <col min="2853" max="2853" width="18.5546875" style="595" customWidth="1"/>
    <col min="2854" max="2854" width="2.77734375" style="595" customWidth="1"/>
    <col min="2855" max="2855" width="18.77734375" style="595" customWidth="1"/>
    <col min="2856" max="2856" width="2.77734375" style="595" customWidth="1"/>
    <col min="2857" max="2857" width="22.5546875" style="595" customWidth="1"/>
    <col min="2858" max="2858" width="2.77734375" style="595" customWidth="1"/>
    <col min="2859" max="2859" width="19.109375" style="595" customWidth="1"/>
    <col min="2860" max="2860" width="2.77734375" style="595" customWidth="1"/>
    <col min="2861" max="2861" width="22.77734375" style="595" customWidth="1"/>
    <col min="2862" max="2862" width="2.77734375" style="595" customWidth="1"/>
    <col min="2863" max="2863" width="24.109375" style="595" customWidth="1"/>
    <col min="2864" max="2864" width="2.77734375" style="595" customWidth="1"/>
    <col min="2865" max="2865" width="22.77734375" style="595" customWidth="1"/>
    <col min="2866" max="2866" width="2.77734375" style="595" customWidth="1"/>
    <col min="2867" max="2867" width="19.77734375" style="595" customWidth="1"/>
    <col min="2868" max="2868" width="2.77734375" style="595" customWidth="1"/>
    <col min="2869" max="2869" width="22.44140625" style="595" customWidth="1"/>
    <col min="2870" max="2870" width="2.77734375" style="595" customWidth="1"/>
    <col min="2871" max="2871" width="21.77734375" style="595" customWidth="1"/>
    <col min="2872" max="2872" width="2.77734375" style="595" customWidth="1"/>
    <col min="2873" max="2873" width="25.109375" style="595" customWidth="1"/>
    <col min="2874" max="2874" width="53.109375" style="595" customWidth="1"/>
    <col min="2875" max="2875" width="2.77734375" style="595" customWidth="1"/>
    <col min="2876" max="2876" width="25.109375" style="595" customWidth="1"/>
    <col min="2877" max="2877" width="2.77734375" style="595" customWidth="1"/>
    <col min="2878" max="2878" width="24" style="595" customWidth="1"/>
    <col min="2879" max="2879" width="2.77734375" style="595" customWidth="1"/>
    <col min="2880" max="2880" width="21.77734375" style="595" customWidth="1"/>
    <col min="2881" max="2881" width="2.77734375" style="595" customWidth="1"/>
    <col min="2882" max="2882" width="22.109375" style="595" customWidth="1"/>
    <col min="2883" max="2883" width="53.77734375" style="595" customWidth="1"/>
    <col min="2884" max="2884" width="2.77734375" style="595" customWidth="1"/>
    <col min="2885" max="2885" width="23.77734375" style="595" customWidth="1"/>
    <col min="2886" max="2886" width="2.77734375" style="595" customWidth="1"/>
    <col min="2887" max="2887" width="22.5546875" style="595" customWidth="1"/>
    <col min="2888" max="2888" width="2.77734375" style="595" customWidth="1"/>
    <col min="2889" max="2889" width="18.77734375" style="595" customWidth="1"/>
    <col min="2890" max="2890" width="2.77734375" style="595" customWidth="1"/>
    <col min="2891" max="2891" width="19.109375" style="595" customWidth="1"/>
    <col min="2892" max="2892" width="2.77734375" style="595" customWidth="1"/>
    <col min="2893" max="2893" width="19.77734375" style="595" customWidth="1"/>
    <col min="2894" max="3062" width="8.77734375" style="595"/>
    <col min="3063" max="3063" width="55.109375" style="595" customWidth="1"/>
    <col min="3064" max="3064" width="2.77734375" style="595" customWidth="1"/>
    <col min="3065" max="3065" width="19.44140625" style="595" customWidth="1"/>
    <col min="3066" max="3066" width="2.77734375" style="595" customWidth="1"/>
    <col min="3067" max="3067" width="20.77734375" style="595" customWidth="1"/>
    <col min="3068" max="3068" width="2.77734375" style="595" customWidth="1"/>
    <col min="3069" max="3069" width="21" style="595" customWidth="1"/>
    <col min="3070" max="3070" width="2.77734375" style="595" customWidth="1"/>
    <col min="3071" max="3071" width="18.77734375" style="595" customWidth="1"/>
    <col min="3072" max="3072" width="2.77734375" style="595" customWidth="1"/>
    <col min="3073" max="3073" width="16.77734375" style="595" customWidth="1"/>
    <col min="3074" max="3074" width="2.77734375" style="595" customWidth="1"/>
    <col min="3075" max="3075" width="16.44140625" style="595" customWidth="1"/>
    <col min="3076" max="3076" width="2.77734375" style="595" customWidth="1"/>
    <col min="3077" max="3077" width="19.77734375" style="595" customWidth="1"/>
    <col min="3078" max="3078" width="2.77734375" style="595" customWidth="1"/>
    <col min="3079" max="3079" width="19.44140625" style="595" customWidth="1"/>
    <col min="3080" max="3080" width="2.77734375" style="595" customWidth="1"/>
    <col min="3081" max="3081" width="17.109375" style="595" customWidth="1"/>
    <col min="3082" max="3082" width="2.77734375" style="595" customWidth="1"/>
    <col min="3083" max="3083" width="19.109375" style="595" customWidth="1"/>
    <col min="3084" max="3084" width="2.77734375" style="595" customWidth="1"/>
    <col min="3085" max="3085" width="18.109375" style="595" customWidth="1"/>
    <col min="3086" max="3086" width="2.77734375" style="595" customWidth="1"/>
    <col min="3087" max="3087" width="17.5546875" style="595" customWidth="1"/>
    <col min="3088" max="3088" width="2.77734375" style="595" customWidth="1"/>
    <col min="3089" max="3089" width="20.77734375" style="595" customWidth="1"/>
    <col min="3090" max="3090" width="2.77734375" style="595" customWidth="1"/>
    <col min="3091" max="3091" width="17.77734375" style="595" customWidth="1"/>
    <col min="3092" max="3092" width="2.77734375" style="595" customWidth="1"/>
    <col min="3093" max="3093" width="19.5546875" style="595" customWidth="1"/>
    <col min="3094" max="3094" width="2.77734375" style="595" customWidth="1"/>
    <col min="3095" max="3095" width="16" style="595" customWidth="1"/>
    <col min="3096" max="3096" width="2.77734375" style="595" customWidth="1"/>
    <col min="3097" max="3097" width="18.77734375" style="595" customWidth="1"/>
    <col min="3098" max="3098" width="2.77734375" style="595" customWidth="1"/>
    <col min="3099" max="3099" width="18.109375" style="595" customWidth="1"/>
    <col min="3100" max="3101" width="8.77734375" style="595" customWidth="1"/>
    <col min="3102" max="3102" width="2.77734375" style="595" customWidth="1"/>
    <col min="3103" max="3103" width="18.77734375" style="595" customWidth="1"/>
    <col min="3104" max="3104" width="2.77734375" style="595" customWidth="1"/>
    <col min="3105" max="3105" width="19" style="595" customWidth="1"/>
    <col min="3106" max="3106" width="2.77734375" style="595" customWidth="1"/>
    <col min="3107" max="3107" width="18.109375" style="595" customWidth="1"/>
    <col min="3108" max="3108" width="2.77734375" style="595" customWidth="1"/>
    <col min="3109" max="3109" width="18.5546875" style="595" customWidth="1"/>
    <col min="3110" max="3110" width="2.77734375" style="595" customWidth="1"/>
    <col min="3111" max="3111" width="18.77734375" style="595" customWidth="1"/>
    <col min="3112" max="3112" width="2.77734375" style="595" customWidth="1"/>
    <col min="3113" max="3113" width="22.5546875" style="595" customWidth="1"/>
    <col min="3114" max="3114" width="2.77734375" style="595" customWidth="1"/>
    <col min="3115" max="3115" width="19.109375" style="595" customWidth="1"/>
    <col min="3116" max="3116" width="2.77734375" style="595" customWidth="1"/>
    <col min="3117" max="3117" width="22.77734375" style="595" customWidth="1"/>
    <col min="3118" max="3118" width="2.77734375" style="595" customWidth="1"/>
    <col min="3119" max="3119" width="24.109375" style="595" customWidth="1"/>
    <col min="3120" max="3120" width="2.77734375" style="595" customWidth="1"/>
    <col min="3121" max="3121" width="22.77734375" style="595" customWidth="1"/>
    <col min="3122" max="3122" width="2.77734375" style="595" customWidth="1"/>
    <col min="3123" max="3123" width="19.77734375" style="595" customWidth="1"/>
    <col min="3124" max="3124" width="2.77734375" style="595" customWidth="1"/>
    <col min="3125" max="3125" width="22.44140625" style="595" customWidth="1"/>
    <col min="3126" max="3126" width="2.77734375" style="595" customWidth="1"/>
    <col min="3127" max="3127" width="21.77734375" style="595" customWidth="1"/>
    <col min="3128" max="3128" width="2.77734375" style="595" customWidth="1"/>
    <col min="3129" max="3129" width="25.109375" style="595" customWidth="1"/>
    <col min="3130" max="3130" width="53.109375" style="595" customWidth="1"/>
    <col min="3131" max="3131" width="2.77734375" style="595" customWidth="1"/>
    <col min="3132" max="3132" width="25.109375" style="595" customWidth="1"/>
    <col min="3133" max="3133" width="2.77734375" style="595" customWidth="1"/>
    <col min="3134" max="3134" width="24" style="595" customWidth="1"/>
    <col min="3135" max="3135" width="2.77734375" style="595" customWidth="1"/>
    <col min="3136" max="3136" width="21.77734375" style="595" customWidth="1"/>
    <col min="3137" max="3137" width="2.77734375" style="595" customWidth="1"/>
    <col min="3138" max="3138" width="22.109375" style="595" customWidth="1"/>
    <col min="3139" max="3139" width="53.77734375" style="595" customWidth="1"/>
    <col min="3140" max="3140" width="2.77734375" style="595" customWidth="1"/>
    <col min="3141" max="3141" width="23.77734375" style="595" customWidth="1"/>
    <col min="3142" max="3142" width="2.77734375" style="595" customWidth="1"/>
    <col min="3143" max="3143" width="22.5546875" style="595" customWidth="1"/>
    <col min="3144" max="3144" width="2.77734375" style="595" customWidth="1"/>
    <col min="3145" max="3145" width="18.77734375" style="595" customWidth="1"/>
    <col min="3146" max="3146" width="2.77734375" style="595" customWidth="1"/>
    <col min="3147" max="3147" width="19.109375" style="595" customWidth="1"/>
    <col min="3148" max="3148" width="2.77734375" style="595" customWidth="1"/>
    <col min="3149" max="3149" width="19.77734375" style="595" customWidth="1"/>
    <col min="3150" max="3318" width="8.77734375" style="595"/>
    <col min="3319" max="3319" width="55.109375" style="595" customWidth="1"/>
    <col min="3320" max="3320" width="2.77734375" style="595" customWidth="1"/>
    <col min="3321" max="3321" width="19.44140625" style="595" customWidth="1"/>
    <col min="3322" max="3322" width="2.77734375" style="595" customWidth="1"/>
    <col min="3323" max="3323" width="20.77734375" style="595" customWidth="1"/>
    <col min="3324" max="3324" width="2.77734375" style="595" customWidth="1"/>
    <col min="3325" max="3325" width="21" style="595" customWidth="1"/>
    <col min="3326" max="3326" width="2.77734375" style="595" customWidth="1"/>
    <col min="3327" max="3327" width="18.77734375" style="595" customWidth="1"/>
    <col min="3328" max="3328" width="2.77734375" style="595" customWidth="1"/>
    <col min="3329" max="3329" width="16.77734375" style="595" customWidth="1"/>
    <col min="3330" max="3330" width="2.77734375" style="595" customWidth="1"/>
    <col min="3331" max="3331" width="16.44140625" style="595" customWidth="1"/>
    <col min="3332" max="3332" width="2.77734375" style="595" customWidth="1"/>
    <col min="3333" max="3333" width="19.77734375" style="595" customWidth="1"/>
    <col min="3334" max="3334" width="2.77734375" style="595" customWidth="1"/>
    <col min="3335" max="3335" width="19.44140625" style="595" customWidth="1"/>
    <col min="3336" max="3336" width="2.77734375" style="595" customWidth="1"/>
    <col min="3337" max="3337" width="17.109375" style="595" customWidth="1"/>
    <col min="3338" max="3338" width="2.77734375" style="595" customWidth="1"/>
    <col min="3339" max="3339" width="19.109375" style="595" customWidth="1"/>
    <col min="3340" max="3340" width="2.77734375" style="595" customWidth="1"/>
    <col min="3341" max="3341" width="18.109375" style="595" customWidth="1"/>
    <col min="3342" max="3342" width="2.77734375" style="595" customWidth="1"/>
    <col min="3343" max="3343" width="17.5546875" style="595" customWidth="1"/>
    <col min="3344" max="3344" width="2.77734375" style="595" customWidth="1"/>
    <col min="3345" max="3345" width="20.77734375" style="595" customWidth="1"/>
    <col min="3346" max="3346" width="2.77734375" style="595" customWidth="1"/>
    <col min="3347" max="3347" width="17.77734375" style="595" customWidth="1"/>
    <col min="3348" max="3348" width="2.77734375" style="595" customWidth="1"/>
    <col min="3349" max="3349" width="19.5546875" style="595" customWidth="1"/>
    <col min="3350" max="3350" width="2.77734375" style="595" customWidth="1"/>
    <col min="3351" max="3351" width="16" style="595" customWidth="1"/>
    <col min="3352" max="3352" width="2.77734375" style="595" customWidth="1"/>
    <col min="3353" max="3353" width="18.77734375" style="595" customWidth="1"/>
    <col min="3354" max="3354" width="2.77734375" style="595" customWidth="1"/>
    <col min="3355" max="3355" width="18.109375" style="595" customWidth="1"/>
    <col min="3356" max="3357" width="8.77734375" style="595" customWidth="1"/>
    <col min="3358" max="3358" width="2.77734375" style="595" customWidth="1"/>
    <col min="3359" max="3359" width="18.77734375" style="595" customWidth="1"/>
    <col min="3360" max="3360" width="2.77734375" style="595" customWidth="1"/>
    <col min="3361" max="3361" width="19" style="595" customWidth="1"/>
    <col min="3362" max="3362" width="2.77734375" style="595" customWidth="1"/>
    <col min="3363" max="3363" width="18.109375" style="595" customWidth="1"/>
    <col min="3364" max="3364" width="2.77734375" style="595" customWidth="1"/>
    <col min="3365" max="3365" width="18.5546875" style="595" customWidth="1"/>
    <col min="3366" max="3366" width="2.77734375" style="595" customWidth="1"/>
    <col min="3367" max="3367" width="18.77734375" style="595" customWidth="1"/>
    <col min="3368" max="3368" width="2.77734375" style="595" customWidth="1"/>
    <col min="3369" max="3369" width="22.5546875" style="595" customWidth="1"/>
    <col min="3370" max="3370" width="2.77734375" style="595" customWidth="1"/>
    <col min="3371" max="3371" width="19.109375" style="595" customWidth="1"/>
    <col min="3372" max="3372" width="2.77734375" style="595" customWidth="1"/>
    <col min="3373" max="3373" width="22.77734375" style="595" customWidth="1"/>
    <col min="3374" max="3374" width="2.77734375" style="595" customWidth="1"/>
    <col min="3375" max="3375" width="24.109375" style="595" customWidth="1"/>
    <col min="3376" max="3376" width="2.77734375" style="595" customWidth="1"/>
    <col min="3377" max="3377" width="22.77734375" style="595" customWidth="1"/>
    <col min="3378" max="3378" width="2.77734375" style="595" customWidth="1"/>
    <col min="3379" max="3379" width="19.77734375" style="595" customWidth="1"/>
    <col min="3380" max="3380" width="2.77734375" style="595" customWidth="1"/>
    <col min="3381" max="3381" width="22.44140625" style="595" customWidth="1"/>
    <col min="3382" max="3382" width="2.77734375" style="595" customWidth="1"/>
    <col min="3383" max="3383" width="21.77734375" style="595" customWidth="1"/>
    <col min="3384" max="3384" width="2.77734375" style="595" customWidth="1"/>
    <col min="3385" max="3385" width="25.109375" style="595" customWidth="1"/>
    <col min="3386" max="3386" width="53.109375" style="595" customWidth="1"/>
    <col min="3387" max="3387" width="2.77734375" style="595" customWidth="1"/>
    <col min="3388" max="3388" width="25.109375" style="595" customWidth="1"/>
    <col min="3389" max="3389" width="2.77734375" style="595" customWidth="1"/>
    <col min="3390" max="3390" width="24" style="595" customWidth="1"/>
    <col min="3391" max="3391" width="2.77734375" style="595" customWidth="1"/>
    <col min="3392" max="3392" width="21.77734375" style="595" customWidth="1"/>
    <col min="3393" max="3393" width="2.77734375" style="595" customWidth="1"/>
    <col min="3394" max="3394" width="22.109375" style="595" customWidth="1"/>
    <col min="3395" max="3395" width="53.77734375" style="595" customWidth="1"/>
    <col min="3396" max="3396" width="2.77734375" style="595" customWidth="1"/>
    <col min="3397" max="3397" width="23.77734375" style="595" customWidth="1"/>
    <col min="3398" max="3398" width="2.77734375" style="595" customWidth="1"/>
    <col min="3399" max="3399" width="22.5546875" style="595" customWidth="1"/>
    <col min="3400" max="3400" width="2.77734375" style="595" customWidth="1"/>
    <col min="3401" max="3401" width="18.77734375" style="595" customWidth="1"/>
    <col min="3402" max="3402" width="2.77734375" style="595" customWidth="1"/>
    <col min="3403" max="3403" width="19.109375" style="595" customWidth="1"/>
    <col min="3404" max="3404" width="2.77734375" style="595" customWidth="1"/>
    <col min="3405" max="3405" width="19.77734375" style="595" customWidth="1"/>
    <col min="3406" max="3574" width="8.77734375" style="595"/>
    <col min="3575" max="3575" width="55.109375" style="595" customWidth="1"/>
    <col min="3576" max="3576" width="2.77734375" style="595" customWidth="1"/>
    <col min="3577" max="3577" width="19.44140625" style="595" customWidth="1"/>
    <col min="3578" max="3578" width="2.77734375" style="595" customWidth="1"/>
    <col min="3579" max="3579" width="20.77734375" style="595" customWidth="1"/>
    <col min="3580" max="3580" width="2.77734375" style="595" customWidth="1"/>
    <col min="3581" max="3581" width="21" style="595" customWidth="1"/>
    <col min="3582" max="3582" width="2.77734375" style="595" customWidth="1"/>
    <col min="3583" max="3583" width="18.77734375" style="595" customWidth="1"/>
    <col min="3584" max="3584" width="2.77734375" style="595" customWidth="1"/>
    <col min="3585" max="3585" width="16.77734375" style="595" customWidth="1"/>
    <col min="3586" max="3586" width="2.77734375" style="595" customWidth="1"/>
    <col min="3587" max="3587" width="16.44140625" style="595" customWidth="1"/>
    <col min="3588" max="3588" width="2.77734375" style="595" customWidth="1"/>
    <col min="3589" max="3589" width="19.77734375" style="595" customWidth="1"/>
    <col min="3590" max="3590" width="2.77734375" style="595" customWidth="1"/>
    <col min="3591" max="3591" width="19.44140625" style="595" customWidth="1"/>
    <col min="3592" max="3592" width="2.77734375" style="595" customWidth="1"/>
    <col min="3593" max="3593" width="17.109375" style="595" customWidth="1"/>
    <col min="3594" max="3594" width="2.77734375" style="595" customWidth="1"/>
    <col min="3595" max="3595" width="19.109375" style="595" customWidth="1"/>
    <col min="3596" max="3596" width="2.77734375" style="595" customWidth="1"/>
    <col min="3597" max="3597" width="18.109375" style="595" customWidth="1"/>
    <col min="3598" max="3598" width="2.77734375" style="595" customWidth="1"/>
    <col min="3599" max="3599" width="17.5546875" style="595" customWidth="1"/>
    <col min="3600" max="3600" width="2.77734375" style="595" customWidth="1"/>
    <col min="3601" max="3601" width="20.77734375" style="595" customWidth="1"/>
    <col min="3602" max="3602" width="2.77734375" style="595" customWidth="1"/>
    <col min="3603" max="3603" width="17.77734375" style="595" customWidth="1"/>
    <col min="3604" max="3604" width="2.77734375" style="595" customWidth="1"/>
    <col min="3605" max="3605" width="19.5546875" style="595" customWidth="1"/>
    <col min="3606" max="3606" width="2.77734375" style="595" customWidth="1"/>
    <col min="3607" max="3607" width="16" style="595" customWidth="1"/>
    <col min="3608" max="3608" width="2.77734375" style="595" customWidth="1"/>
    <col min="3609" max="3609" width="18.77734375" style="595" customWidth="1"/>
    <col min="3610" max="3610" width="2.77734375" style="595" customWidth="1"/>
    <col min="3611" max="3611" width="18.109375" style="595" customWidth="1"/>
    <col min="3612" max="3613" width="8.77734375" style="595" customWidth="1"/>
    <col min="3614" max="3614" width="2.77734375" style="595" customWidth="1"/>
    <col min="3615" max="3615" width="18.77734375" style="595" customWidth="1"/>
    <col min="3616" max="3616" width="2.77734375" style="595" customWidth="1"/>
    <col min="3617" max="3617" width="19" style="595" customWidth="1"/>
    <col min="3618" max="3618" width="2.77734375" style="595" customWidth="1"/>
    <col min="3619" max="3619" width="18.109375" style="595" customWidth="1"/>
    <col min="3620" max="3620" width="2.77734375" style="595" customWidth="1"/>
    <col min="3621" max="3621" width="18.5546875" style="595" customWidth="1"/>
    <col min="3622" max="3622" width="2.77734375" style="595" customWidth="1"/>
    <col min="3623" max="3623" width="18.77734375" style="595" customWidth="1"/>
    <col min="3624" max="3624" width="2.77734375" style="595" customWidth="1"/>
    <col min="3625" max="3625" width="22.5546875" style="595" customWidth="1"/>
    <col min="3626" max="3626" width="2.77734375" style="595" customWidth="1"/>
    <col min="3627" max="3627" width="19.109375" style="595" customWidth="1"/>
    <col min="3628" max="3628" width="2.77734375" style="595" customWidth="1"/>
    <col min="3629" max="3629" width="22.77734375" style="595" customWidth="1"/>
    <col min="3630" max="3630" width="2.77734375" style="595" customWidth="1"/>
    <col min="3631" max="3631" width="24.109375" style="595" customWidth="1"/>
    <col min="3632" max="3632" width="2.77734375" style="595" customWidth="1"/>
    <col min="3633" max="3633" width="22.77734375" style="595" customWidth="1"/>
    <col min="3634" max="3634" width="2.77734375" style="595" customWidth="1"/>
    <col min="3635" max="3635" width="19.77734375" style="595" customWidth="1"/>
    <col min="3636" max="3636" width="2.77734375" style="595" customWidth="1"/>
    <col min="3637" max="3637" width="22.44140625" style="595" customWidth="1"/>
    <col min="3638" max="3638" width="2.77734375" style="595" customWidth="1"/>
    <col min="3639" max="3639" width="21.77734375" style="595" customWidth="1"/>
    <col min="3640" max="3640" width="2.77734375" style="595" customWidth="1"/>
    <col min="3641" max="3641" width="25.109375" style="595" customWidth="1"/>
    <col min="3642" max="3642" width="53.109375" style="595" customWidth="1"/>
    <col min="3643" max="3643" width="2.77734375" style="595" customWidth="1"/>
    <col min="3644" max="3644" width="25.109375" style="595" customWidth="1"/>
    <col min="3645" max="3645" width="2.77734375" style="595" customWidth="1"/>
    <col min="3646" max="3646" width="24" style="595" customWidth="1"/>
    <col min="3647" max="3647" width="2.77734375" style="595" customWidth="1"/>
    <col min="3648" max="3648" width="21.77734375" style="595" customWidth="1"/>
    <col min="3649" max="3649" width="2.77734375" style="595" customWidth="1"/>
    <col min="3650" max="3650" width="22.109375" style="595" customWidth="1"/>
    <col min="3651" max="3651" width="53.77734375" style="595" customWidth="1"/>
    <col min="3652" max="3652" width="2.77734375" style="595" customWidth="1"/>
    <col min="3653" max="3653" width="23.77734375" style="595" customWidth="1"/>
    <col min="3654" max="3654" width="2.77734375" style="595" customWidth="1"/>
    <col min="3655" max="3655" width="22.5546875" style="595" customWidth="1"/>
    <col min="3656" max="3656" width="2.77734375" style="595" customWidth="1"/>
    <col min="3657" max="3657" width="18.77734375" style="595" customWidth="1"/>
    <col min="3658" max="3658" width="2.77734375" style="595" customWidth="1"/>
    <col min="3659" max="3659" width="19.109375" style="595" customWidth="1"/>
    <col min="3660" max="3660" width="2.77734375" style="595" customWidth="1"/>
    <col min="3661" max="3661" width="19.77734375" style="595" customWidth="1"/>
    <col min="3662" max="3830" width="8.77734375" style="595"/>
    <col min="3831" max="3831" width="55.109375" style="595" customWidth="1"/>
    <col min="3832" max="3832" width="2.77734375" style="595" customWidth="1"/>
    <col min="3833" max="3833" width="19.44140625" style="595" customWidth="1"/>
    <col min="3834" max="3834" width="2.77734375" style="595" customWidth="1"/>
    <col min="3835" max="3835" width="20.77734375" style="595" customWidth="1"/>
    <col min="3836" max="3836" width="2.77734375" style="595" customWidth="1"/>
    <col min="3837" max="3837" width="21" style="595" customWidth="1"/>
    <col min="3838" max="3838" width="2.77734375" style="595" customWidth="1"/>
    <col min="3839" max="3839" width="18.77734375" style="595" customWidth="1"/>
    <col min="3840" max="3840" width="2.77734375" style="595" customWidth="1"/>
    <col min="3841" max="3841" width="16.77734375" style="595" customWidth="1"/>
    <col min="3842" max="3842" width="2.77734375" style="595" customWidth="1"/>
    <col min="3843" max="3843" width="16.44140625" style="595" customWidth="1"/>
    <col min="3844" max="3844" width="2.77734375" style="595" customWidth="1"/>
    <col min="3845" max="3845" width="19.77734375" style="595" customWidth="1"/>
    <col min="3846" max="3846" width="2.77734375" style="595" customWidth="1"/>
    <col min="3847" max="3847" width="19.44140625" style="595" customWidth="1"/>
    <col min="3848" max="3848" width="2.77734375" style="595" customWidth="1"/>
    <col min="3849" max="3849" width="17.109375" style="595" customWidth="1"/>
    <col min="3850" max="3850" width="2.77734375" style="595" customWidth="1"/>
    <col min="3851" max="3851" width="19.109375" style="595" customWidth="1"/>
    <col min="3852" max="3852" width="2.77734375" style="595" customWidth="1"/>
    <col min="3853" max="3853" width="18.109375" style="595" customWidth="1"/>
    <col min="3854" max="3854" width="2.77734375" style="595" customWidth="1"/>
    <col min="3855" max="3855" width="17.5546875" style="595" customWidth="1"/>
    <col min="3856" max="3856" width="2.77734375" style="595" customWidth="1"/>
    <col min="3857" max="3857" width="20.77734375" style="595" customWidth="1"/>
    <col min="3858" max="3858" width="2.77734375" style="595" customWidth="1"/>
    <col min="3859" max="3859" width="17.77734375" style="595" customWidth="1"/>
    <col min="3860" max="3860" width="2.77734375" style="595" customWidth="1"/>
    <col min="3861" max="3861" width="19.5546875" style="595" customWidth="1"/>
    <col min="3862" max="3862" width="2.77734375" style="595" customWidth="1"/>
    <col min="3863" max="3863" width="16" style="595" customWidth="1"/>
    <col min="3864" max="3864" width="2.77734375" style="595" customWidth="1"/>
    <col min="3865" max="3865" width="18.77734375" style="595" customWidth="1"/>
    <col min="3866" max="3866" width="2.77734375" style="595" customWidth="1"/>
    <col min="3867" max="3867" width="18.109375" style="595" customWidth="1"/>
    <col min="3868" max="3869" width="8.77734375" style="595" customWidth="1"/>
    <col min="3870" max="3870" width="2.77734375" style="595" customWidth="1"/>
    <col min="3871" max="3871" width="18.77734375" style="595" customWidth="1"/>
    <col min="3872" max="3872" width="2.77734375" style="595" customWidth="1"/>
    <col min="3873" max="3873" width="19" style="595" customWidth="1"/>
    <col min="3874" max="3874" width="2.77734375" style="595" customWidth="1"/>
    <col min="3875" max="3875" width="18.109375" style="595" customWidth="1"/>
    <col min="3876" max="3876" width="2.77734375" style="595" customWidth="1"/>
    <col min="3877" max="3877" width="18.5546875" style="595" customWidth="1"/>
    <col min="3878" max="3878" width="2.77734375" style="595" customWidth="1"/>
    <col min="3879" max="3879" width="18.77734375" style="595" customWidth="1"/>
    <col min="3880" max="3880" width="2.77734375" style="595" customWidth="1"/>
    <col min="3881" max="3881" width="22.5546875" style="595" customWidth="1"/>
    <col min="3882" max="3882" width="2.77734375" style="595" customWidth="1"/>
    <col min="3883" max="3883" width="19.109375" style="595" customWidth="1"/>
    <col min="3884" max="3884" width="2.77734375" style="595" customWidth="1"/>
    <col min="3885" max="3885" width="22.77734375" style="595" customWidth="1"/>
    <col min="3886" max="3886" width="2.77734375" style="595" customWidth="1"/>
    <col min="3887" max="3887" width="24.109375" style="595" customWidth="1"/>
    <col min="3888" max="3888" width="2.77734375" style="595" customWidth="1"/>
    <col min="3889" max="3889" width="22.77734375" style="595" customWidth="1"/>
    <col min="3890" max="3890" width="2.77734375" style="595" customWidth="1"/>
    <col min="3891" max="3891" width="19.77734375" style="595" customWidth="1"/>
    <col min="3892" max="3892" width="2.77734375" style="595" customWidth="1"/>
    <col min="3893" max="3893" width="22.44140625" style="595" customWidth="1"/>
    <col min="3894" max="3894" width="2.77734375" style="595" customWidth="1"/>
    <col min="3895" max="3895" width="21.77734375" style="595" customWidth="1"/>
    <col min="3896" max="3896" width="2.77734375" style="595" customWidth="1"/>
    <col min="3897" max="3897" width="25.109375" style="595" customWidth="1"/>
    <col min="3898" max="3898" width="53.109375" style="595" customWidth="1"/>
    <col min="3899" max="3899" width="2.77734375" style="595" customWidth="1"/>
    <col min="3900" max="3900" width="25.109375" style="595" customWidth="1"/>
    <col min="3901" max="3901" width="2.77734375" style="595" customWidth="1"/>
    <col min="3902" max="3902" width="24" style="595" customWidth="1"/>
    <col min="3903" max="3903" width="2.77734375" style="595" customWidth="1"/>
    <col min="3904" max="3904" width="21.77734375" style="595" customWidth="1"/>
    <col min="3905" max="3905" width="2.77734375" style="595" customWidth="1"/>
    <col min="3906" max="3906" width="22.109375" style="595" customWidth="1"/>
    <col min="3907" max="3907" width="53.77734375" style="595" customWidth="1"/>
    <col min="3908" max="3908" width="2.77734375" style="595" customWidth="1"/>
    <col min="3909" max="3909" width="23.77734375" style="595" customWidth="1"/>
    <col min="3910" max="3910" width="2.77734375" style="595" customWidth="1"/>
    <col min="3911" max="3911" width="22.5546875" style="595" customWidth="1"/>
    <col min="3912" max="3912" width="2.77734375" style="595" customWidth="1"/>
    <col min="3913" max="3913" width="18.77734375" style="595" customWidth="1"/>
    <col min="3914" max="3914" width="2.77734375" style="595" customWidth="1"/>
    <col min="3915" max="3915" width="19.109375" style="595" customWidth="1"/>
    <col min="3916" max="3916" width="2.77734375" style="595" customWidth="1"/>
    <col min="3917" max="3917" width="19.77734375" style="595" customWidth="1"/>
    <col min="3918" max="4086" width="8.77734375" style="595"/>
    <col min="4087" max="4087" width="55.109375" style="595" customWidth="1"/>
    <col min="4088" max="4088" width="2.77734375" style="595" customWidth="1"/>
    <col min="4089" max="4089" width="19.44140625" style="595" customWidth="1"/>
    <col min="4090" max="4090" width="2.77734375" style="595" customWidth="1"/>
    <col min="4091" max="4091" width="20.77734375" style="595" customWidth="1"/>
    <col min="4092" max="4092" width="2.77734375" style="595" customWidth="1"/>
    <col min="4093" max="4093" width="21" style="595" customWidth="1"/>
    <col min="4094" max="4094" width="2.77734375" style="595" customWidth="1"/>
    <col min="4095" max="4095" width="18.77734375" style="595" customWidth="1"/>
    <col min="4096" max="4096" width="2.77734375" style="595" customWidth="1"/>
    <col min="4097" max="4097" width="16.77734375" style="595" customWidth="1"/>
    <col min="4098" max="4098" width="2.77734375" style="595" customWidth="1"/>
    <col min="4099" max="4099" width="16.44140625" style="595" customWidth="1"/>
    <col min="4100" max="4100" width="2.77734375" style="595" customWidth="1"/>
    <col min="4101" max="4101" width="19.77734375" style="595" customWidth="1"/>
    <col min="4102" max="4102" width="2.77734375" style="595" customWidth="1"/>
    <col min="4103" max="4103" width="19.44140625" style="595" customWidth="1"/>
    <col min="4104" max="4104" width="2.77734375" style="595" customWidth="1"/>
    <col min="4105" max="4105" width="17.109375" style="595" customWidth="1"/>
    <col min="4106" max="4106" width="2.77734375" style="595" customWidth="1"/>
    <col min="4107" max="4107" width="19.109375" style="595" customWidth="1"/>
    <col min="4108" max="4108" width="2.77734375" style="595" customWidth="1"/>
    <col min="4109" max="4109" width="18.109375" style="595" customWidth="1"/>
    <col min="4110" max="4110" width="2.77734375" style="595" customWidth="1"/>
    <col min="4111" max="4111" width="17.5546875" style="595" customWidth="1"/>
    <col min="4112" max="4112" width="2.77734375" style="595" customWidth="1"/>
    <col min="4113" max="4113" width="20.77734375" style="595" customWidth="1"/>
    <col min="4114" max="4114" width="2.77734375" style="595" customWidth="1"/>
    <col min="4115" max="4115" width="17.77734375" style="595" customWidth="1"/>
    <col min="4116" max="4116" width="2.77734375" style="595" customWidth="1"/>
    <col min="4117" max="4117" width="19.5546875" style="595" customWidth="1"/>
    <col min="4118" max="4118" width="2.77734375" style="595" customWidth="1"/>
    <col min="4119" max="4119" width="16" style="595" customWidth="1"/>
    <col min="4120" max="4120" width="2.77734375" style="595" customWidth="1"/>
    <col min="4121" max="4121" width="18.77734375" style="595" customWidth="1"/>
    <col min="4122" max="4122" width="2.77734375" style="595" customWidth="1"/>
    <col min="4123" max="4123" width="18.109375" style="595" customWidth="1"/>
    <col min="4124" max="4125" width="8.77734375" style="595" customWidth="1"/>
    <col min="4126" max="4126" width="2.77734375" style="595" customWidth="1"/>
    <col min="4127" max="4127" width="18.77734375" style="595" customWidth="1"/>
    <col min="4128" max="4128" width="2.77734375" style="595" customWidth="1"/>
    <col min="4129" max="4129" width="19" style="595" customWidth="1"/>
    <col min="4130" max="4130" width="2.77734375" style="595" customWidth="1"/>
    <col min="4131" max="4131" width="18.109375" style="595" customWidth="1"/>
    <col min="4132" max="4132" width="2.77734375" style="595" customWidth="1"/>
    <col min="4133" max="4133" width="18.5546875" style="595" customWidth="1"/>
    <col min="4134" max="4134" width="2.77734375" style="595" customWidth="1"/>
    <col min="4135" max="4135" width="18.77734375" style="595" customWidth="1"/>
    <col min="4136" max="4136" width="2.77734375" style="595" customWidth="1"/>
    <col min="4137" max="4137" width="22.5546875" style="595" customWidth="1"/>
    <col min="4138" max="4138" width="2.77734375" style="595" customWidth="1"/>
    <col min="4139" max="4139" width="19.109375" style="595" customWidth="1"/>
    <col min="4140" max="4140" width="2.77734375" style="595" customWidth="1"/>
    <col min="4141" max="4141" width="22.77734375" style="595" customWidth="1"/>
    <col min="4142" max="4142" width="2.77734375" style="595" customWidth="1"/>
    <col min="4143" max="4143" width="24.109375" style="595" customWidth="1"/>
    <col min="4144" max="4144" width="2.77734375" style="595" customWidth="1"/>
    <col min="4145" max="4145" width="22.77734375" style="595" customWidth="1"/>
    <col min="4146" max="4146" width="2.77734375" style="595" customWidth="1"/>
    <col min="4147" max="4147" width="19.77734375" style="595" customWidth="1"/>
    <col min="4148" max="4148" width="2.77734375" style="595" customWidth="1"/>
    <col min="4149" max="4149" width="22.44140625" style="595" customWidth="1"/>
    <col min="4150" max="4150" width="2.77734375" style="595" customWidth="1"/>
    <col min="4151" max="4151" width="21.77734375" style="595" customWidth="1"/>
    <col min="4152" max="4152" width="2.77734375" style="595" customWidth="1"/>
    <col min="4153" max="4153" width="25.109375" style="595" customWidth="1"/>
    <col min="4154" max="4154" width="53.109375" style="595" customWidth="1"/>
    <col min="4155" max="4155" width="2.77734375" style="595" customWidth="1"/>
    <col min="4156" max="4156" width="25.109375" style="595" customWidth="1"/>
    <col min="4157" max="4157" width="2.77734375" style="595" customWidth="1"/>
    <col min="4158" max="4158" width="24" style="595" customWidth="1"/>
    <col min="4159" max="4159" width="2.77734375" style="595" customWidth="1"/>
    <col min="4160" max="4160" width="21.77734375" style="595" customWidth="1"/>
    <col min="4161" max="4161" width="2.77734375" style="595" customWidth="1"/>
    <col min="4162" max="4162" width="22.109375" style="595" customWidth="1"/>
    <col min="4163" max="4163" width="53.77734375" style="595" customWidth="1"/>
    <col min="4164" max="4164" width="2.77734375" style="595" customWidth="1"/>
    <col min="4165" max="4165" width="23.77734375" style="595" customWidth="1"/>
    <col min="4166" max="4166" width="2.77734375" style="595" customWidth="1"/>
    <col min="4167" max="4167" width="22.5546875" style="595" customWidth="1"/>
    <col min="4168" max="4168" width="2.77734375" style="595" customWidth="1"/>
    <col min="4169" max="4169" width="18.77734375" style="595" customWidth="1"/>
    <col min="4170" max="4170" width="2.77734375" style="595" customWidth="1"/>
    <col min="4171" max="4171" width="19.109375" style="595" customWidth="1"/>
    <col min="4172" max="4172" width="2.77734375" style="595" customWidth="1"/>
    <col min="4173" max="4173" width="19.77734375" style="595" customWidth="1"/>
    <col min="4174" max="4342" width="8.77734375" style="595"/>
    <col min="4343" max="4343" width="55.109375" style="595" customWidth="1"/>
    <col min="4344" max="4344" width="2.77734375" style="595" customWidth="1"/>
    <col min="4345" max="4345" width="19.44140625" style="595" customWidth="1"/>
    <col min="4346" max="4346" width="2.77734375" style="595" customWidth="1"/>
    <col min="4347" max="4347" width="20.77734375" style="595" customWidth="1"/>
    <col min="4348" max="4348" width="2.77734375" style="595" customWidth="1"/>
    <col min="4349" max="4349" width="21" style="595" customWidth="1"/>
    <col min="4350" max="4350" width="2.77734375" style="595" customWidth="1"/>
    <col min="4351" max="4351" width="18.77734375" style="595" customWidth="1"/>
    <col min="4352" max="4352" width="2.77734375" style="595" customWidth="1"/>
    <col min="4353" max="4353" width="16.77734375" style="595" customWidth="1"/>
    <col min="4354" max="4354" width="2.77734375" style="595" customWidth="1"/>
    <col min="4355" max="4355" width="16.44140625" style="595" customWidth="1"/>
    <col min="4356" max="4356" width="2.77734375" style="595" customWidth="1"/>
    <col min="4357" max="4357" width="19.77734375" style="595" customWidth="1"/>
    <col min="4358" max="4358" width="2.77734375" style="595" customWidth="1"/>
    <col min="4359" max="4359" width="19.44140625" style="595" customWidth="1"/>
    <col min="4360" max="4360" width="2.77734375" style="595" customWidth="1"/>
    <col min="4361" max="4361" width="17.109375" style="595" customWidth="1"/>
    <col min="4362" max="4362" width="2.77734375" style="595" customWidth="1"/>
    <col min="4363" max="4363" width="19.109375" style="595" customWidth="1"/>
    <col min="4364" max="4364" width="2.77734375" style="595" customWidth="1"/>
    <col min="4365" max="4365" width="18.109375" style="595" customWidth="1"/>
    <col min="4366" max="4366" width="2.77734375" style="595" customWidth="1"/>
    <col min="4367" max="4367" width="17.5546875" style="595" customWidth="1"/>
    <col min="4368" max="4368" width="2.77734375" style="595" customWidth="1"/>
    <col min="4369" max="4369" width="20.77734375" style="595" customWidth="1"/>
    <col min="4370" max="4370" width="2.77734375" style="595" customWidth="1"/>
    <col min="4371" max="4371" width="17.77734375" style="595" customWidth="1"/>
    <col min="4372" max="4372" width="2.77734375" style="595" customWidth="1"/>
    <col min="4373" max="4373" width="19.5546875" style="595" customWidth="1"/>
    <col min="4374" max="4374" width="2.77734375" style="595" customWidth="1"/>
    <col min="4375" max="4375" width="16" style="595" customWidth="1"/>
    <col min="4376" max="4376" width="2.77734375" style="595" customWidth="1"/>
    <col min="4377" max="4377" width="18.77734375" style="595" customWidth="1"/>
    <col min="4378" max="4378" width="2.77734375" style="595" customWidth="1"/>
    <col min="4379" max="4379" width="18.109375" style="595" customWidth="1"/>
    <col min="4380" max="4381" width="8.77734375" style="595" customWidth="1"/>
    <col min="4382" max="4382" width="2.77734375" style="595" customWidth="1"/>
    <col min="4383" max="4383" width="18.77734375" style="595" customWidth="1"/>
    <col min="4384" max="4384" width="2.77734375" style="595" customWidth="1"/>
    <col min="4385" max="4385" width="19" style="595" customWidth="1"/>
    <col min="4386" max="4386" width="2.77734375" style="595" customWidth="1"/>
    <col min="4387" max="4387" width="18.109375" style="595" customWidth="1"/>
    <col min="4388" max="4388" width="2.77734375" style="595" customWidth="1"/>
    <col min="4389" max="4389" width="18.5546875" style="595" customWidth="1"/>
    <col min="4390" max="4390" width="2.77734375" style="595" customWidth="1"/>
    <col min="4391" max="4391" width="18.77734375" style="595" customWidth="1"/>
    <col min="4392" max="4392" width="2.77734375" style="595" customWidth="1"/>
    <col min="4393" max="4393" width="22.5546875" style="595" customWidth="1"/>
    <col min="4394" max="4394" width="2.77734375" style="595" customWidth="1"/>
    <col min="4395" max="4395" width="19.109375" style="595" customWidth="1"/>
    <col min="4396" max="4396" width="2.77734375" style="595" customWidth="1"/>
    <col min="4397" max="4397" width="22.77734375" style="595" customWidth="1"/>
    <col min="4398" max="4398" width="2.77734375" style="595" customWidth="1"/>
    <col min="4399" max="4399" width="24.109375" style="595" customWidth="1"/>
    <col min="4400" max="4400" width="2.77734375" style="595" customWidth="1"/>
    <col min="4401" max="4401" width="22.77734375" style="595" customWidth="1"/>
    <col min="4402" max="4402" width="2.77734375" style="595" customWidth="1"/>
    <col min="4403" max="4403" width="19.77734375" style="595" customWidth="1"/>
    <col min="4404" max="4404" width="2.77734375" style="595" customWidth="1"/>
    <col min="4405" max="4405" width="22.44140625" style="595" customWidth="1"/>
    <col min="4406" max="4406" width="2.77734375" style="595" customWidth="1"/>
    <col min="4407" max="4407" width="21.77734375" style="595" customWidth="1"/>
    <col min="4408" max="4408" width="2.77734375" style="595" customWidth="1"/>
    <col min="4409" max="4409" width="25.109375" style="595" customWidth="1"/>
    <col min="4410" max="4410" width="53.109375" style="595" customWidth="1"/>
    <col min="4411" max="4411" width="2.77734375" style="595" customWidth="1"/>
    <col min="4412" max="4412" width="25.109375" style="595" customWidth="1"/>
    <col min="4413" max="4413" width="2.77734375" style="595" customWidth="1"/>
    <col min="4414" max="4414" width="24" style="595" customWidth="1"/>
    <col min="4415" max="4415" width="2.77734375" style="595" customWidth="1"/>
    <col min="4416" max="4416" width="21.77734375" style="595" customWidth="1"/>
    <col min="4417" max="4417" width="2.77734375" style="595" customWidth="1"/>
    <col min="4418" max="4418" width="22.109375" style="595" customWidth="1"/>
    <col min="4419" max="4419" width="53.77734375" style="595" customWidth="1"/>
    <col min="4420" max="4420" width="2.77734375" style="595" customWidth="1"/>
    <col min="4421" max="4421" width="23.77734375" style="595" customWidth="1"/>
    <col min="4422" max="4422" width="2.77734375" style="595" customWidth="1"/>
    <col min="4423" max="4423" width="22.5546875" style="595" customWidth="1"/>
    <col min="4424" max="4424" width="2.77734375" style="595" customWidth="1"/>
    <col min="4425" max="4425" width="18.77734375" style="595" customWidth="1"/>
    <col min="4426" max="4426" width="2.77734375" style="595" customWidth="1"/>
    <col min="4427" max="4427" width="19.109375" style="595" customWidth="1"/>
    <col min="4428" max="4428" width="2.77734375" style="595" customWidth="1"/>
    <col min="4429" max="4429" width="19.77734375" style="595" customWidth="1"/>
    <col min="4430" max="4598" width="8.77734375" style="595"/>
    <col min="4599" max="4599" width="55.109375" style="595" customWidth="1"/>
    <col min="4600" max="4600" width="2.77734375" style="595" customWidth="1"/>
    <col min="4601" max="4601" width="19.44140625" style="595" customWidth="1"/>
    <col min="4602" max="4602" width="2.77734375" style="595" customWidth="1"/>
    <col min="4603" max="4603" width="20.77734375" style="595" customWidth="1"/>
    <col min="4604" max="4604" width="2.77734375" style="595" customWidth="1"/>
    <col min="4605" max="4605" width="21" style="595" customWidth="1"/>
    <col min="4606" max="4606" width="2.77734375" style="595" customWidth="1"/>
    <col min="4607" max="4607" width="18.77734375" style="595" customWidth="1"/>
    <col min="4608" max="4608" width="2.77734375" style="595" customWidth="1"/>
    <col min="4609" max="4609" width="16.77734375" style="595" customWidth="1"/>
    <col min="4610" max="4610" width="2.77734375" style="595" customWidth="1"/>
    <col min="4611" max="4611" width="16.44140625" style="595" customWidth="1"/>
    <col min="4612" max="4612" width="2.77734375" style="595" customWidth="1"/>
    <col min="4613" max="4613" width="19.77734375" style="595" customWidth="1"/>
    <col min="4614" max="4614" width="2.77734375" style="595" customWidth="1"/>
    <col min="4615" max="4615" width="19.44140625" style="595" customWidth="1"/>
    <col min="4616" max="4616" width="2.77734375" style="595" customWidth="1"/>
    <col min="4617" max="4617" width="17.109375" style="595" customWidth="1"/>
    <col min="4618" max="4618" width="2.77734375" style="595" customWidth="1"/>
    <col min="4619" max="4619" width="19.109375" style="595" customWidth="1"/>
    <col min="4620" max="4620" width="2.77734375" style="595" customWidth="1"/>
    <col min="4621" max="4621" width="18.109375" style="595" customWidth="1"/>
    <col min="4622" max="4622" width="2.77734375" style="595" customWidth="1"/>
    <col min="4623" max="4623" width="17.5546875" style="595" customWidth="1"/>
    <col min="4624" max="4624" width="2.77734375" style="595" customWidth="1"/>
    <col min="4625" max="4625" width="20.77734375" style="595" customWidth="1"/>
    <col min="4626" max="4626" width="2.77734375" style="595" customWidth="1"/>
    <col min="4627" max="4627" width="17.77734375" style="595" customWidth="1"/>
    <col min="4628" max="4628" width="2.77734375" style="595" customWidth="1"/>
    <col min="4629" max="4629" width="19.5546875" style="595" customWidth="1"/>
    <col min="4630" max="4630" width="2.77734375" style="595" customWidth="1"/>
    <col min="4631" max="4631" width="16" style="595" customWidth="1"/>
    <col min="4632" max="4632" width="2.77734375" style="595" customWidth="1"/>
    <col min="4633" max="4633" width="18.77734375" style="595" customWidth="1"/>
    <col min="4634" max="4634" width="2.77734375" style="595" customWidth="1"/>
    <col min="4635" max="4635" width="18.109375" style="595" customWidth="1"/>
    <col min="4636" max="4637" width="8.77734375" style="595" customWidth="1"/>
    <col min="4638" max="4638" width="2.77734375" style="595" customWidth="1"/>
    <col min="4639" max="4639" width="18.77734375" style="595" customWidth="1"/>
    <col min="4640" max="4640" width="2.77734375" style="595" customWidth="1"/>
    <col min="4641" max="4641" width="19" style="595" customWidth="1"/>
    <col min="4642" max="4642" width="2.77734375" style="595" customWidth="1"/>
    <col min="4643" max="4643" width="18.109375" style="595" customWidth="1"/>
    <col min="4644" max="4644" width="2.77734375" style="595" customWidth="1"/>
    <col min="4645" max="4645" width="18.5546875" style="595" customWidth="1"/>
    <col min="4646" max="4646" width="2.77734375" style="595" customWidth="1"/>
    <col min="4647" max="4647" width="18.77734375" style="595" customWidth="1"/>
    <col min="4648" max="4648" width="2.77734375" style="595" customWidth="1"/>
    <col min="4649" max="4649" width="22.5546875" style="595" customWidth="1"/>
    <col min="4650" max="4650" width="2.77734375" style="595" customWidth="1"/>
    <col min="4651" max="4651" width="19.109375" style="595" customWidth="1"/>
    <col min="4652" max="4652" width="2.77734375" style="595" customWidth="1"/>
    <col min="4653" max="4653" width="22.77734375" style="595" customWidth="1"/>
    <col min="4654" max="4654" width="2.77734375" style="595" customWidth="1"/>
    <col min="4655" max="4655" width="24.109375" style="595" customWidth="1"/>
    <col min="4656" max="4656" width="2.77734375" style="595" customWidth="1"/>
    <col min="4657" max="4657" width="22.77734375" style="595" customWidth="1"/>
    <col min="4658" max="4658" width="2.77734375" style="595" customWidth="1"/>
    <col min="4659" max="4659" width="19.77734375" style="595" customWidth="1"/>
    <col min="4660" max="4660" width="2.77734375" style="595" customWidth="1"/>
    <col min="4661" max="4661" width="22.44140625" style="595" customWidth="1"/>
    <col min="4662" max="4662" width="2.77734375" style="595" customWidth="1"/>
    <col min="4663" max="4663" width="21.77734375" style="595" customWidth="1"/>
    <col min="4664" max="4664" width="2.77734375" style="595" customWidth="1"/>
    <col min="4665" max="4665" width="25.109375" style="595" customWidth="1"/>
    <col min="4666" max="4666" width="53.109375" style="595" customWidth="1"/>
    <col min="4667" max="4667" width="2.77734375" style="595" customWidth="1"/>
    <col min="4668" max="4668" width="25.109375" style="595" customWidth="1"/>
    <col min="4669" max="4669" width="2.77734375" style="595" customWidth="1"/>
    <col min="4670" max="4670" width="24" style="595" customWidth="1"/>
    <col min="4671" max="4671" width="2.77734375" style="595" customWidth="1"/>
    <col min="4672" max="4672" width="21.77734375" style="595" customWidth="1"/>
    <col min="4673" max="4673" width="2.77734375" style="595" customWidth="1"/>
    <col min="4674" max="4674" width="22.109375" style="595" customWidth="1"/>
    <col min="4675" max="4675" width="53.77734375" style="595" customWidth="1"/>
    <col min="4676" max="4676" width="2.77734375" style="595" customWidth="1"/>
    <col min="4677" max="4677" width="23.77734375" style="595" customWidth="1"/>
    <col min="4678" max="4678" width="2.77734375" style="595" customWidth="1"/>
    <col min="4679" max="4679" width="22.5546875" style="595" customWidth="1"/>
    <col min="4680" max="4680" width="2.77734375" style="595" customWidth="1"/>
    <col min="4681" max="4681" width="18.77734375" style="595" customWidth="1"/>
    <col min="4682" max="4682" width="2.77734375" style="595" customWidth="1"/>
    <col min="4683" max="4683" width="19.109375" style="595" customWidth="1"/>
    <col min="4684" max="4684" width="2.77734375" style="595" customWidth="1"/>
    <col min="4685" max="4685" width="19.77734375" style="595" customWidth="1"/>
    <col min="4686" max="4854" width="8.77734375" style="595"/>
    <col min="4855" max="4855" width="55.109375" style="595" customWidth="1"/>
    <col min="4856" max="4856" width="2.77734375" style="595" customWidth="1"/>
    <col min="4857" max="4857" width="19.44140625" style="595" customWidth="1"/>
    <col min="4858" max="4858" width="2.77734375" style="595" customWidth="1"/>
    <col min="4859" max="4859" width="20.77734375" style="595" customWidth="1"/>
    <col min="4860" max="4860" width="2.77734375" style="595" customWidth="1"/>
    <col min="4861" max="4861" width="21" style="595" customWidth="1"/>
    <col min="4862" max="4862" width="2.77734375" style="595" customWidth="1"/>
    <col min="4863" max="4863" width="18.77734375" style="595" customWidth="1"/>
    <col min="4864" max="4864" width="2.77734375" style="595" customWidth="1"/>
    <col min="4865" max="4865" width="16.77734375" style="595" customWidth="1"/>
    <col min="4866" max="4866" width="2.77734375" style="595" customWidth="1"/>
    <col min="4867" max="4867" width="16.44140625" style="595" customWidth="1"/>
    <col min="4868" max="4868" width="2.77734375" style="595" customWidth="1"/>
    <col min="4869" max="4869" width="19.77734375" style="595" customWidth="1"/>
    <col min="4870" max="4870" width="2.77734375" style="595" customWidth="1"/>
    <col min="4871" max="4871" width="19.44140625" style="595" customWidth="1"/>
    <col min="4872" max="4872" width="2.77734375" style="595" customWidth="1"/>
    <col min="4873" max="4873" width="17.109375" style="595" customWidth="1"/>
    <col min="4874" max="4874" width="2.77734375" style="595" customWidth="1"/>
    <col min="4875" max="4875" width="19.109375" style="595" customWidth="1"/>
    <col min="4876" max="4876" width="2.77734375" style="595" customWidth="1"/>
    <col min="4877" max="4877" width="18.109375" style="595" customWidth="1"/>
    <col min="4878" max="4878" width="2.77734375" style="595" customWidth="1"/>
    <col min="4879" max="4879" width="17.5546875" style="595" customWidth="1"/>
    <col min="4880" max="4880" width="2.77734375" style="595" customWidth="1"/>
    <col min="4881" max="4881" width="20.77734375" style="595" customWidth="1"/>
    <col min="4882" max="4882" width="2.77734375" style="595" customWidth="1"/>
    <col min="4883" max="4883" width="17.77734375" style="595" customWidth="1"/>
    <col min="4884" max="4884" width="2.77734375" style="595" customWidth="1"/>
    <col min="4885" max="4885" width="19.5546875" style="595" customWidth="1"/>
    <col min="4886" max="4886" width="2.77734375" style="595" customWidth="1"/>
    <col min="4887" max="4887" width="16" style="595" customWidth="1"/>
    <col min="4888" max="4888" width="2.77734375" style="595" customWidth="1"/>
    <col min="4889" max="4889" width="18.77734375" style="595" customWidth="1"/>
    <col min="4890" max="4890" width="2.77734375" style="595" customWidth="1"/>
    <col min="4891" max="4891" width="18.109375" style="595" customWidth="1"/>
    <col min="4892" max="4893" width="8.77734375" style="595" customWidth="1"/>
    <col min="4894" max="4894" width="2.77734375" style="595" customWidth="1"/>
    <col min="4895" max="4895" width="18.77734375" style="595" customWidth="1"/>
    <col min="4896" max="4896" width="2.77734375" style="595" customWidth="1"/>
    <col min="4897" max="4897" width="19" style="595" customWidth="1"/>
    <col min="4898" max="4898" width="2.77734375" style="595" customWidth="1"/>
    <col min="4899" max="4899" width="18.109375" style="595" customWidth="1"/>
    <col min="4900" max="4900" width="2.77734375" style="595" customWidth="1"/>
    <col min="4901" max="4901" width="18.5546875" style="595" customWidth="1"/>
    <col min="4902" max="4902" width="2.77734375" style="595" customWidth="1"/>
    <col min="4903" max="4903" width="18.77734375" style="595" customWidth="1"/>
    <col min="4904" max="4904" width="2.77734375" style="595" customWidth="1"/>
    <col min="4905" max="4905" width="22.5546875" style="595" customWidth="1"/>
    <col min="4906" max="4906" width="2.77734375" style="595" customWidth="1"/>
    <col min="4907" max="4907" width="19.109375" style="595" customWidth="1"/>
    <col min="4908" max="4908" width="2.77734375" style="595" customWidth="1"/>
    <col min="4909" max="4909" width="22.77734375" style="595" customWidth="1"/>
    <col min="4910" max="4910" width="2.77734375" style="595" customWidth="1"/>
    <col min="4911" max="4911" width="24.109375" style="595" customWidth="1"/>
    <col min="4912" max="4912" width="2.77734375" style="595" customWidth="1"/>
    <col min="4913" max="4913" width="22.77734375" style="595" customWidth="1"/>
    <col min="4914" max="4914" width="2.77734375" style="595" customWidth="1"/>
    <col min="4915" max="4915" width="19.77734375" style="595" customWidth="1"/>
    <col min="4916" max="4916" width="2.77734375" style="595" customWidth="1"/>
    <col min="4917" max="4917" width="22.44140625" style="595" customWidth="1"/>
    <col min="4918" max="4918" width="2.77734375" style="595" customWidth="1"/>
    <col min="4919" max="4919" width="21.77734375" style="595" customWidth="1"/>
    <col min="4920" max="4920" width="2.77734375" style="595" customWidth="1"/>
    <col min="4921" max="4921" width="25.109375" style="595" customWidth="1"/>
    <col min="4922" max="4922" width="53.109375" style="595" customWidth="1"/>
    <col min="4923" max="4923" width="2.77734375" style="595" customWidth="1"/>
    <col min="4924" max="4924" width="25.109375" style="595" customWidth="1"/>
    <col min="4925" max="4925" width="2.77734375" style="595" customWidth="1"/>
    <col min="4926" max="4926" width="24" style="595" customWidth="1"/>
    <col min="4927" max="4927" width="2.77734375" style="595" customWidth="1"/>
    <col min="4928" max="4928" width="21.77734375" style="595" customWidth="1"/>
    <col min="4929" max="4929" width="2.77734375" style="595" customWidth="1"/>
    <col min="4930" max="4930" width="22.109375" style="595" customWidth="1"/>
    <col min="4931" max="4931" width="53.77734375" style="595" customWidth="1"/>
    <col min="4932" max="4932" width="2.77734375" style="595" customWidth="1"/>
    <col min="4933" max="4933" width="23.77734375" style="595" customWidth="1"/>
    <col min="4934" max="4934" width="2.77734375" style="595" customWidth="1"/>
    <col min="4935" max="4935" width="22.5546875" style="595" customWidth="1"/>
    <col min="4936" max="4936" width="2.77734375" style="595" customWidth="1"/>
    <col min="4937" max="4937" width="18.77734375" style="595" customWidth="1"/>
    <col min="4938" max="4938" width="2.77734375" style="595" customWidth="1"/>
    <col min="4939" max="4939" width="19.109375" style="595" customWidth="1"/>
    <col min="4940" max="4940" width="2.77734375" style="595" customWidth="1"/>
    <col min="4941" max="4941" width="19.77734375" style="595" customWidth="1"/>
    <col min="4942" max="5110" width="8.77734375" style="595"/>
    <col min="5111" max="5111" width="55.109375" style="595" customWidth="1"/>
    <col min="5112" max="5112" width="2.77734375" style="595" customWidth="1"/>
    <col min="5113" max="5113" width="19.44140625" style="595" customWidth="1"/>
    <col min="5114" max="5114" width="2.77734375" style="595" customWidth="1"/>
    <col min="5115" max="5115" width="20.77734375" style="595" customWidth="1"/>
    <col min="5116" max="5116" width="2.77734375" style="595" customWidth="1"/>
    <col min="5117" max="5117" width="21" style="595" customWidth="1"/>
    <col min="5118" max="5118" width="2.77734375" style="595" customWidth="1"/>
    <col min="5119" max="5119" width="18.77734375" style="595" customWidth="1"/>
    <col min="5120" max="5120" width="2.77734375" style="595" customWidth="1"/>
    <col min="5121" max="5121" width="16.77734375" style="595" customWidth="1"/>
    <col min="5122" max="5122" width="2.77734375" style="595" customWidth="1"/>
    <col min="5123" max="5123" width="16.44140625" style="595" customWidth="1"/>
    <col min="5124" max="5124" width="2.77734375" style="595" customWidth="1"/>
    <col min="5125" max="5125" width="19.77734375" style="595" customWidth="1"/>
    <col min="5126" max="5126" width="2.77734375" style="595" customWidth="1"/>
    <col min="5127" max="5127" width="19.44140625" style="595" customWidth="1"/>
    <col min="5128" max="5128" width="2.77734375" style="595" customWidth="1"/>
    <col min="5129" max="5129" width="17.109375" style="595" customWidth="1"/>
    <col min="5130" max="5130" width="2.77734375" style="595" customWidth="1"/>
    <col min="5131" max="5131" width="19.109375" style="595" customWidth="1"/>
    <col min="5132" max="5132" width="2.77734375" style="595" customWidth="1"/>
    <col min="5133" max="5133" width="18.109375" style="595" customWidth="1"/>
    <col min="5134" max="5134" width="2.77734375" style="595" customWidth="1"/>
    <col min="5135" max="5135" width="17.5546875" style="595" customWidth="1"/>
    <col min="5136" max="5136" width="2.77734375" style="595" customWidth="1"/>
    <col min="5137" max="5137" width="20.77734375" style="595" customWidth="1"/>
    <col min="5138" max="5138" width="2.77734375" style="595" customWidth="1"/>
    <col min="5139" max="5139" width="17.77734375" style="595" customWidth="1"/>
    <col min="5140" max="5140" width="2.77734375" style="595" customWidth="1"/>
    <col min="5141" max="5141" width="19.5546875" style="595" customWidth="1"/>
    <col min="5142" max="5142" width="2.77734375" style="595" customWidth="1"/>
    <col min="5143" max="5143" width="16" style="595" customWidth="1"/>
    <col min="5144" max="5144" width="2.77734375" style="595" customWidth="1"/>
    <col min="5145" max="5145" width="18.77734375" style="595" customWidth="1"/>
    <col min="5146" max="5146" width="2.77734375" style="595" customWidth="1"/>
    <col min="5147" max="5147" width="18.109375" style="595" customWidth="1"/>
    <col min="5148" max="5149" width="8.77734375" style="595" customWidth="1"/>
    <col min="5150" max="5150" width="2.77734375" style="595" customWidth="1"/>
    <col min="5151" max="5151" width="18.77734375" style="595" customWidth="1"/>
    <col min="5152" max="5152" width="2.77734375" style="595" customWidth="1"/>
    <col min="5153" max="5153" width="19" style="595" customWidth="1"/>
    <col min="5154" max="5154" width="2.77734375" style="595" customWidth="1"/>
    <col min="5155" max="5155" width="18.109375" style="595" customWidth="1"/>
    <col min="5156" max="5156" width="2.77734375" style="595" customWidth="1"/>
    <col min="5157" max="5157" width="18.5546875" style="595" customWidth="1"/>
    <col min="5158" max="5158" width="2.77734375" style="595" customWidth="1"/>
    <col min="5159" max="5159" width="18.77734375" style="595" customWidth="1"/>
    <col min="5160" max="5160" width="2.77734375" style="595" customWidth="1"/>
    <col min="5161" max="5161" width="22.5546875" style="595" customWidth="1"/>
    <col min="5162" max="5162" width="2.77734375" style="595" customWidth="1"/>
    <col min="5163" max="5163" width="19.109375" style="595" customWidth="1"/>
    <col min="5164" max="5164" width="2.77734375" style="595" customWidth="1"/>
    <col min="5165" max="5165" width="22.77734375" style="595" customWidth="1"/>
    <col min="5166" max="5166" width="2.77734375" style="595" customWidth="1"/>
    <col min="5167" max="5167" width="24.109375" style="595" customWidth="1"/>
    <col min="5168" max="5168" width="2.77734375" style="595" customWidth="1"/>
    <col min="5169" max="5169" width="22.77734375" style="595" customWidth="1"/>
    <col min="5170" max="5170" width="2.77734375" style="595" customWidth="1"/>
    <col min="5171" max="5171" width="19.77734375" style="595" customWidth="1"/>
    <col min="5172" max="5172" width="2.77734375" style="595" customWidth="1"/>
    <col min="5173" max="5173" width="22.44140625" style="595" customWidth="1"/>
    <col min="5174" max="5174" width="2.77734375" style="595" customWidth="1"/>
    <col min="5175" max="5175" width="21.77734375" style="595" customWidth="1"/>
    <col min="5176" max="5176" width="2.77734375" style="595" customWidth="1"/>
    <col min="5177" max="5177" width="25.109375" style="595" customWidth="1"/>
    <col min="5178" max="5178" width="53.109375" style="595" customWidth="1"/>
    <col min="5179" max="5179" width="2.77734375" style="595" customWidth="1"/>
    <col min="5180" max="5180" width="25.109375" style="595" customWidth="1"/>
    <col min="5181" max="5181" width="2.77734375" style="595" customWidth="1"/>
    <col min="5182" max="5182" width="24" style="595" customWidth="1"/>
    <col min="5183" max="5183" width="2.77734375" style="595" customWidth="1"/>
    <col min="5184" max="5184" width="21.77734375" style="595" customWidth="1"/>
    <col min="5185" max="5185" width="2.77734375" style="595" customWidth="1"/>
    <col min="5186" max="5186" width="22.109375" style="595" customWidth="1"/>
    <col min="5187" max="5187" width="53.77734375" style="595" customWidth="1"/>
    <col min="5188" max="5188" width="2.77734375" style="595" customWidth="1"/>
    <col min="5189" max="5189" width="23.77734375" style="595" customWidth="1"/>
    <col min="5190" max="5190" width="2.77734375" style="595" customWidth="1"/>
    <col min="5191" max="5191" width="22.5546875" style="595" customWidth="1"/>
    <col min="5192" max="5192" width="2.77734375" style="595" customWidth="1"/>
    <col min="5193" max="5193" width="18.77734375" style="595" customWidth="1"/>
    <col min="5194" max="5194" width="2.77734375" style="595" customWidth="1"/>
    <col min="5195" max="5195" width="19.109375" style="595" customWidth="1"/>
    <col min="5196" max="5196" width="2.77734375" style="595" customWidth="1"/>
    <col min="5197" max="5197" width="19.77734375" style="595" customWidth="1"/>
    <col min="5198" max="5366" width="8.77734375" style="595"/>
    <col min="5367" max="5367" width="55.109375" style="595" customWidth="1"/>
    <col min="5368" max="5368" width="2.77734375" style="595" customWidth="1"/>
    <col min="5369" max="5369" width="19.44140625" style="595" customWidth="1"/>
    <col min="5370" max="5370" width="2.77734375" style="595" customWidth="1"/>
    <col min="5371" max="5371" width="20.77734375" style="595" customWidth="1"/>
    <col min="5372" max="5372" width="2.77734375" style="595" customWidth="1"/>
    <col min="5373" max="5373" width="21" style="595" customWidth="1"/>
    <col min="5374" max="5374" width="2.77734375" style="595" customWidth="1"/>
    <col min="5375" max="5375" width="18.77734375" style="595" customWidth="1"/>
    <col min="5376" max="5376" width="2.77734375" style="595" customWidth="1"/>
    <col min="5377" max="5377" width="16.77734375" style="595" customWidth="1"/>
    <col min="5378" max="5378" width="2.77734375" style="595" customWidth="1"/>
    <col min="5379" max="5379" width="16.44140625" style="595" customWidth="1"/>
    <col min="5380" max="5380" width="2.77734375" style="595" customWidth="1"/>
    <col min="5381" max="5381" width="19.77734375" style="595" customWidth="1"/>
    <col min="5382" max="5382" width="2.77734375" style="595" customWidth="1"/>
    <col min="5383" max="5383" width="19.44140625" style="595" customWidth="1"/>
    <col min="5384" max="5384" width="2.77734375" style="595" customWidth="1"/>
    <col min="5385" max="5385" width="17.109375" style="595" customWidth="1"/>
    <col min="5386" max="5386" width="2.77734375" style="595" customWidth="1"/>
    <col min="5387" max="5387" width="19.109375" style="595" customWidth="1"/>
    <col min="5388" max="5388" width="2.77734375" style="595" customWidth="1"/>
    <col min="5389" max="5389" width="18.109375" style="595" customWidth="1"/>
    <col min="5390" max="5390" width="2.77734375" style="595" customWidth="1"/>
    <col min="5391" max="5391" width="17.5546875" style="595" customWidth="1"/>
    <col min="5392" max="5392" width="2.77734375" style="595" customWidth="1"/>
    <col min="5393" max="5393" width="20.77734375" style="595" customWidth="1"/>
    <col min="5394" max="5394" width="2.77734375" style="595" customWidth="1"/>
    <col min="5395" max="5395" width="17.77734375" style="595" customWidth="1"/>
    <col min="5396" max="5396" width="2.77734375" style="595" customWidth="1"/>
    <col min="5397" max="5397" width="19.5546875" style="595" customWidth="1"/>
    <col min="5398" max="5398" width="2.77734375" style="595" customWidth="1"/>
    <col min="5399" max="5399" width="16" style="595" customWidth="1"/>
    <col min="5400" max="5400" width="2.77734375" style="595" customWidth="1"/>
    <col min="5401" max="5401" width="18.77734375" style="595" customWidth="1"/>
    <col min="5402" max="5402" width="2.77734375" style="595" customWidth="1"/>
    <col min="5403" max="5403" width="18.109375" style="595" customWidth="1"/>
    <col min="5404" max="5405" width="8.77734375" style="595" customWidth="1"/>
    <col min="5406" max="5406" width="2.77734375" style="595" customWidth="1"/>
    <col min="5407" max="5407" width="18.77734375" style="595" customWidth="1"/>
    <col min="5408" max="5408" width="2.77734375" style="595" customWidth="1"/>
    <col min="5409" max="5409" width="19" style="595" customWidth="1"/>
    <col min="5410" max="5410" width="2.77734375" style="595" customWidth="1"/>
    <col min="5411" max="5411" width="18.109375" style="595" customWidth="1"/>
    <col min="5412" max="5412" width="2.77734375" style="595" customWidth="1"/>
    <col min="5413" max="5413" width="18.5546875" style="595" customWidth="1"/>
    <col min="5414" max="5414" width="2.77734375" style="595" customWidth="1"/>
    <col min="5415" max="5415" width="18.77734375" style="595" customWidth="1"/>
    <col min="5416" max="5416" width="2.77734375" style="595" customWidth="1"/>
    <col min="5417" max="5417" width="22.5546875" style="595" customWidth="1"/>
    <col min="5418" max="5418" width="2.77734375" style="595" customWidth="1"/>
    <col min="5419" max="5419" width="19.109375" style="595" customWidth="1"/>
    <col min="5420" max="5420" width="2.77734375" style="595" customWidth="1"/>
    <col min="5421" max="5421" width="22.77734375" style="595" customWidth="1"/>
    <col min="5422" max="5422" width="2.77734375" style="595" customWidth="1"/>
    <col min="5423" max="5423" width="24.109375" style="595" customWidth="1"/>
    <col min="5424" max="5424" width="2.77734375" style="595" customWidth="1"/>
    <col min="5425" max="5425" width="22.77734375" style="595" customWidth="1"/>
    <col min="5426" max="5426" width="2.77734375" style="595" customWidth="1"/>
    <col min="5427" max="5427" width="19.77734375" style="595" customWidth="1"/>
    <col min="5428" max="5428" width="2.77734375" style="595" customWidth="1"/>
    <col min="5429" max="5429" width="22.44140625" style="595" customWidth="1"/>
    <col min="5430" max="5430" width="2.77734375" style="595" customWidth="1"/>
    <col min="5431" max="5431" width="21.77734375" style="595" customWidth="1"/>
    <col min="5432" max="5432" width="2.77734375" style="595" customWidth="1"/>
    <col min="5433" max="5433" width="25.109375" style="595" customWidth="1"/>
    <col min="5434" max="5434" width="53.109375" style="595" customWidth="1"/>
    <col min="5435" max="5435" width="2.77734375" style="595" customWidth="1"/>
    <col min="5436" max="5436" width="25.109375" style="595" customWidth="1"/>
    <col min="5437" max="5437" width="2.77734375" style="595" customWidth="1"/>
    <col min="5438" max="5438" width="24" style="595" customWidth="1"/>
    <col min="5439" max="5439" width="2.77734375" style="595" customWidth="1"/>
    <col min="5440" max="5440" width="21.77734375" style="595" customWidth="1"/>
    <col min="5441" max="5441" width="2.77734375" style="595" customWidth="1"/>
    <col min="5442" max="5442" width="22.109375" style="595" customWidth="1"/>
    <col min="5443" max="5443" width="53.77734375" style="595" customWidth="1"/>
    <col min="5444" max="5444" width="2.77734375" style="595" customWidth="1"/>
    <col min="5445" max="5445" width="23.77734375" style="595" customWidth="1"/>
    <col min="5446" max="5446" width="2.77734375" style="595" customWidth="1"/>
    <col min="5447" max="5447" width="22.5546875" style="595" customWidth="1"/>
    <col min="5448" max="5448" width="2.77734375" style="595" customWidth="1"/>
    <col min="5449" max="5449" width="18.77734375" style="595" customWidth="1"/>
    <col min="5450" max="5450" width="2.77734375" style="595" customWidth="1"/>
    <col min="5451" max="5451" width="19.109375" style="595" customWidth="1"/>
    <col min="5452" max="5452" width="2.77734375" style="595" customWidth="1"/>
    <col min="5453" max="5453" width="19.77734375" style="595" customWidth="1"/>
    <col min="5454" max="5622" width="8.77734375" style="595"/>
    <col min="5623" max="5623" width="55.109375" style="595" customWidth="1"/>
    <col min="5624" max="5624" width="2.77734375" style="595" customWidth="1"/>
    <col min="5625" max="5625" width="19.44140625" style="595" customWidth="1"/>
    <col min="5626" max="5626" width="2.77734375" style="595" customWidth="1"/>
    <col min="5627" max="5627" width="20.77734375" style="595" customWidth="1"/>
    <col min="5628" max="5628" width="2.77734375" style="595" customWidth="1"/>
    <col min="5629" max="5629" width="21" style="595" customWidth="1"/>
    <col min="5630" max="5630" width="2.77734375" style="595" customWidth="1"/>
    <col min="5631" max="5631" width="18.77734375" style="595" customWidth="1"/>
    <col min="5632" max="5632" width="2.77734375" style="595" customWidth="1"/>
    <col min="5633" max="5633" width="16.77734375" style="595" customWidth="1"/>
    <col min="5634" max="5634" width="2.77734375" style="595" customWidth="1"/>
    <col min="5635" max="5635" width="16.44140625" style="595" customWidth="1"/>
    <col min="5636" max="5636" width="2.77734375" style="595" customWidth="1"/>
    <col min="5637" max="5637" width="19.77734375" style="595" customWidth="1"/>
    <col min="5638" max="5638" width="2.77734375" style="595" customWidth="1"/>
    <col min="5639" max="5639" width="19.44140625" style="595" customWidth="1"/>
    <col min="5640" max="5640" width="2.77734375" style="595" customWidth="1"/>
    <col min="5641" max="5641" width="17.109375" style="595" customWidth="1"/>
    <col min="5642" max="5642" width="2.77734375" style="595" customWidth="1"/>
    <col min="5643" max="5643" width="19.109375" style="595" customWidth="1"/>
    <col min="5644" max="5644" width="2.77734375" style="595" customWidth="1"/>
    <col min="5645" max="5645" width="18.109375" style="595" customWidth="1"/>
    <col min="5646" max="5646" width="2.77734375" style="595" customWidth="1"/>
    <col min="5647" max="5647" width="17.5546875" style="595" customWidth="1"/>
    <col min="5648" max="5648" width="2.77734375" style="595" customWidth="1"/>
    <col min="5649" max="5649" width="20.77734375" style="595" customWidth="1"/>
    <col min="5650" max="5650" width="2.77734375" style="595" customWidth="1"/>
    <col min="5651" max="5651" width="17.77734375" style="595" customWidth="1"/>
    <col min="5652" max="5652" width="2.77734375" style="595" customWidth="1"/>
    <col min="5653" max="5653" width="19.5546875" style="595" customWidth="1"/>
    <col min="5654" max="5654" width="2.77734375" style="595" customWidth="1"/>
    <col min="5655" max="5655" width="16" style="595" customWidth="1"/>
    <col min="5656" max="5656" width="2.77734375" style="595" customWidth="1"/>
    <col min="5657" max="5657" width="18.77734375" style="595" customWidth="1"/>
    <col min="5658" max="5658" width="2.77734375" style="595" customWidth="1"/>
    <col min="5659" max="5659" width="18.109375" style="595" customWidth="1"/>
    <col min="5660" max="5661" width="8.77734375" style="595" customWidth="1"/>
    <col min="5662" max="5662" width="2.77734375" style="595" customWidth="1"/>
    <col min="5663" max="5663" width="18.77734375" style="595" customWidth="1"/>
    <col min="5664" max="5664" width="2.77734375" style="595" customWidth="1"/>
    <col min="5665" max="5665" width="19" style="595" customWidth="1"/>
    <col min="5666" max="5666" width="2.77734375" style="595" customWidth="1"/>
    <col min="5667" max="5667" width="18.109375" style="595" customWidth="1"/>
    <col min="5668" max="5668" width="2.77734375" style="595" customWidth="1"/>
    <col min="5669" max="5669" width="18.5546875" style="595" customWidth="1"/>
    <col min="5670" max="5670" width="2.77734375" style="595" customWidth="1"/>
    <col min="5671" max="5671" width="18.77734375" style="595" customWidth="1"/>
    <col min="5672" max="5672" width="2.77734375" style="595" customWidth="1"/>
    <col min="5673" max="5673" width="22.5546875" style="595" customWidth="1"/>
    <col min="5674" max="5674" width="2.77734375" style="595" customWidth="1"/>
    <col min="5675" max="5675" width="19.109375" style="595" customWidth="1"/>
    <col min="5676" max="5676" width="2.77734375" style="595" customWidth="1"/>
    <col min="5677" max="5677" width="22.77734375" style="595" customWidth="1"/>
    <col min="5678" max="5678" width="2.77734375" style="595" customWidth="1"/>
    <col min="5679" max="5679" width="24.109375" style="595" customWidth="1"/>
    <col min="5680" max="5680" width="2.77734375" style="595" customWidth="1"/>
    <col min="5681" max="5681" width="22.77734375" style="595" customWidth="1"/>
    <col min="5682" max="5682" width="2.77734375" style="595" customWidth="1"/>
    <col min="5683" max="5683" width="19.77734375" style="595" customWidth="1"/>
    <col min="5684" max="5684" width="2.77734375" style="595" customWidth="1"/>
    <col min="5685" max="5685" width="22.44140625" style="595" customWidth="1"/>
    <col min="5686" max="5686" width="2.77734375" style="595" customWidth="1"/>
    <col min="5687" max="5687" width="21.77734375" style="595" customWidth="1"/>
    <col min="5688" max="5688" width="2.77734375" style="595" customWidth="1"/>
    <col min="5689" max="5689" width="25.109375" style="595" customWidth="1"/>
    <col min="5690" max="5690" width="53.109375" style="595" customWidth="1"/>
    <col min="5691" max="5691" width="2.77734375" style="595" customWidth="1"/>
    <col min="5692" max="5692" width="25.109375" style="595" customWidth="1"/>
    <col min="5693" max="5693" width="2.77734375" style="595" customWidth="1"/>
    <col min="5694" max="5694" width="24" style="595" customWidth="1"/>
    <col min="5695" max="5695" width="2.77734375" style="595" customWidth="1"/>
    <col min="5696" max="5696" width="21.77734375" style="595" customWidth="1"/>
    <col min="5697" max="5697" width="2.77734375" style="595" customWidth="1"/>
    <col min="5698" max="5698" width="22.109375" style="595" customWidth="1"/>
    <col min="5699" max="5699" width="53.77734375" style="595" customWidth="1"/>
    <col min="5700" max="5700" width="2.77734375" style="595" customWidth="1"/>
    <col min="5701" max="5701" width="23.77734375" style="595" customWidth="1"/>
    <col min="5702" max="5702" width="2.77734375" style="595" customWidth="1"/>
    <col min="5703" max="5703" width="22.5546875" style="595" customWidth="1"/>
    <col min="5704" max="5704" width="2.77734375" style="595" customWidth="1"/>
    <col min="5705" max="5705" width="18.77734375" style="595" customWidth="1"/>
    <col min="5706" max="5706" width="2.77734375" style="595" customWidth="1"/>
    <col min="5707" max="5707" width="19.109375" style="595" customWidth="1"/>
    <col min="5708" max="5708" width="2.77734375" style="595" customWidth="1"/>
    <col min="5709" max="5709" width="19.77734375" style="595" customWidth="1"/>
    <col min="5710" max="5878" width="8.77734375" style="595"/>
    <col min="5879" max="5879" width="55.109375" style="595" customWidth="1"/>
    <col min="5880" max="5880" width="2.77734375" style="595" customWidth="1"/>
    <col min="5881" max="5881" width="19.44140625" style="595" customWidth="1"/>
    <col min="5882" max="5882" width="2.77734375" style="595" customWidth="1"/>
    <col min="5883" max="5883" width="20.77734375" style="595" customWidth="1"/>
    <col min="5884" max="5884" width="2.77734375" style="595" customWidth="1"/>
    <col min="5885" max="5885" width="21" style="595" customWidth="1"/>
    <col min="5886" max="5886" width="2.77734375" style="595" customWidth="1"/>
    <col min="5887" max="5887" width="18.77734375" style="595" customWidth="1"/>
    <col min="5888" max="5888" width="2.77734375" style="595" customWidth="1"/>
    <col min="5889" max="5889" width="16.77734375" style="595" customWidth="1"/>
    <col min="5890" max="5890" width="2.77734375" style="595" customWidth="1"/>
    <col min="5891" max="5891" width="16.44140625" style="595" customWidth="1"/>
    <col min="5892" max="5892" width="2.77734375" style="595" customWidth="1"/>
    <col min="5893" max="5893" width="19.77734375" style="595" customWidth="1"/>
    <col min="5894" max="5894" width="2.77734375" style="595" customWidth="1"/>
    <col min="5895" max="5895" width="19.44140625" style="595" customWidth="1"/>
    <col min="5896" max="5896" width="2.77734375" style="595" customWidth="1"/>
    <col min="5897" max="5897" width="17.109375" style="595" customWidth="1"/>
    <col min="5898" max="5898" width="2.77734375" style="595" customWidth="1"/>
    <col min="5899" max="5899" width="19.109375" style="595" customWidth="1"/>
    <col min="5900" max="5900" width="2.77734375" style="595" customWidth="1"/>
    <col min="5901" max="5901" width="18.109375" style="595" customWidth="1"/>
    <col min="5902" max="5902" width="2.77734375" style="595" customWidth="1"/>
    <col min="5903" max="5903" width="17.5546875" style="595" customWidth="1"/>
    <col min="5904" max="5904" width="2.77734375" style="595" customWidth="1"/>
    <col min="5905" max="5905" width="20.77734375" style="595" customWidth="1"/>
    <col min="5906" max="5906" width="2.77734375" style="595" customWidth="1"/>
    <col min="5907" max="5907" width="17.77734375" style="595" customWidth="1"/>
    <col min="5908" max="5908" width="2.77734375" style="595" customWidth="1"/>
    <col min="5909" max="5909" width="19.5546875" style="595" customWidth="1"/>
    <col min="5910" max="5910" width="2.77734375" style="595" customWidth="1"/>
    <col min="5911" max="5911" width="16" style="595" customWidth="1"/>
    <col min="5912" max="5912" width="2.77734375" style="595" customWidth="1"/>
    <col min="5913" max="5913" width="18.77734375" style="595" customWidth="1"/>
    <col min="5914" max="5914" width="2.77734375" style="595" customWidth="1"/>
    <col min="5915" max="5915" width="18.109375" style="595" customWidth="1"/>
    <col min="5916" max="5917" width="8.77734375" style="595" customWidth="1"/>
    <col min="5918" max="5918" width="2.77734375" style="595" customWidth="1"/>
    <col min="5919" max="5919" width="18.77734375" style="595" customWidth="1"/>
    <col min="5920" max="5920" width="2.77734375" style="595" customWidth="1"/>
    <col min="5921" max="5921" width="19" style="595" customWidth="1"/>
    <col min="5922" max="5922" width="2.77734375" style="595" customWidth="1"/>
    <col min="5923" max="5923" width="18.109375" style="595" customWidth="1"/>
    <col min="5924" max="5924" width="2.77734375" style="595" customWidth="1"/>
    <col min="5925" max="5925" width="18.5546875" style="595" customWidth="1"/>
    <col min="5926" max="5926" width="2.77734375" style="595" customWidth="1"/>
    <col min="5927" max="5927" width="18.77734375" style="595" customWidth="1"/>
    <col min="5928" max="5928" width="2.77734375" style="595" customWidth="1"/>
    <col min="5929" max="5929" width="22.5546875" style="595" customWidth="1"/>
    <col min="5930" max="5930" width="2.77734375" style="595" customWidth="1"/>
    <col min="5931" max="5931" width="19.109375" style="595" customWidth="1"/>
    <col min="5932" max="5932" width="2.77734375" style="595" customWidth="1"/>
    <col min="5933" max="5933" width="22.77734375" style="595" customWidth="1"/>
    <col min="5934" max="5934" width="2.77734375" style="595" customWidth="1"/>
    <col min="5935" max="5935" width="24.109375" style="595" customWidth="1"/>
    <col min="5936" max="5936" width="2.77734375" style="595" customWidth="1"/>
    <col min="5937" max="5937" width="22.77734375" style="595" customWidth="1"/>
    <col min="5938" max="5938" width="2.77734375" style="595" customWidth="1"/>
    <col min="5939" max="5939" width="19.77734375" style="595" customWidth="1"/>
    <col min="5940" max="5940" width="2.77734375" style="595" customWidth="1"/>
    <col min="5941" max="5941" width="22.44140625" style="595" customWidth="1"/>
    <col min="5942" max="5942" width="2.77734375" style="595" customWidth="1"/>
    <col min="5943" max="5943" width="21.77734375" style="595" customWidth="1"/>
    <col min="5944" max="5944" width="2.77734375" style="595" customWidth="1"/>
    <col min="5945" max="5945" width="25.109375" style="595" customWidth="1"/>
    <col min="5946" max="5946" width="53.109375" style="595" customWidth="1"/>
    <col min="5947" max="5947" width="2.77734375" style="595" customWidth="1"/>
    <col min="5948" max="5948" width="25.109375" style="595" customWidth="1"/>
    <col min="5949" max="5949" width="2.77734375" style="595" customWidth="1"/>
    <col min="5950" max="5950" width="24" style="595" customWidth="1"/>
    <col min="5951" max="5951" width="2.77734375" style="595" customWidth="1"/>
    <col min="5952" max="5952" width="21.77734375" style="595" customWidth="1"/>
    <col min="5953" max="5953" width="2.77734375" style="595" customWidth="1"/>
    <col min="5954" max="5954" width="22.109375" style="595" customWidth="1"/>
    <col min="5955" max="5955" width="53.77734375" style="595" customWidth="1"/>
    <col min="5956" max="5956" width="2.77734375" style="595" customWidth="1"/>
    <col min="5957" max="5957" width="23.77734375" style="595" customWidth="1"/>
    <col min="5958" max="5958" width="2.77734375" style="595" customWidth="1"/>
    <col min="5959" max="5959" width="22.5546875" style="595" customWidth="1"/>
    <col min="5960" max="5960" width="2.77734375" style="595" customWidth="1"/>
    <col min="5961" max="5961" width="18.77734375" style="595" customWidth="1"/>
    <col min="5962" max="5962" width="2.77734375" style="595" customWidth="1"/>
    <col min="5963" max="5963" width="19.109375" style="595" customWidth="1"/>
    <col min="5964" max="5964" width="2.77734375" style="595" customWidth="1"/>
    <col min="5965" max="5965" width="19.77734375" style="595" customWidth="1"/>
    <col min="5966" max="6134" width="8.77734375" style="595"/>
    <col min="6135" max="6135" width="55.109375" style="595" customWidth="1"/>
    <col min="6136" max="6136" width="2.77734375" style="595" customWidth="1"/>
    <col min="6137" max="6137" width="19.44140625" style="595" customWidth="1"/>
    <col min="6138" max="6138" width="2.77734375" style="595" customWidth="1"/>
    <col min="6139" max="6139" width="20.77734375" style="595" customWidth="1"/>
    <col min="6140" max="6140" width="2.77734375" style="595" customWidth="1"/>
    <col min="6141" max="6141" width="21" style="595" customWidth="1"/>
    <col min="6142" max="6142" width="2.77734375" style="595" customWidth="1"/>
    <col min="6143" max="6143" width="18.77734375" style="595" customWidth="1"/>
    <col min="6144" max="6144" width="2.77734375" style="595" customWidth="1"/>
    <col min="6145" max="6145" width="16.77734375" style="595" customWidth="1"/>
    <col min="6146" max="6146" width="2.77734375" style="595" customWidth="1"/>
    <col min="6147" max="6147" width="16.44140625" style="595" customWidth="1"/>
    <col min="6148" max="6148" width="2.77734375" style="595" customWidth="1"/>
    <col min="6149" max="6149" width="19.77734375" style="595" customWidth="1"/>
    <col min="6150" max="6150" width="2.77734375" style="595" customWidth="1"/>
    <col min="6151" max="6151" width="19.44140625" style="595" customWidth="1"/>
    <col min="6152" max="6152" width="2.77734375" style="595" customWidth="1"/>
    <col min="6153" max="6153" width="17.109375" style="595" customWidth="1"/>
    <col min="6154" max="6154" width="2.77734375" style="595" customWidth="1"/>
    <col min="6155" max="6155" width="19.109375" style="595" customWidth="1"/>
    <col min="6156" max="6156" width="2.77734375" style="595" customWidth="1"/>
    <col min="6157" max="6157" width="18.109375" style="595" customWidth="1"/>
    <col min="6158" max="6158" width="2.77734375" style="595" customWidth="1"/>
    <col min="6159" max="6159" width="17.5546875" style="595" customWidth="1"/>
    <col min="6160" max="6160" width="2.77734375" style="595" customWidth="1"/>
    <col min="6161" max="6161" width="20.77734375" style="595" customWidth="1"/>
    <col min="6162" max="6162" width="2.77734375" style="595" customWidth="1"/>
    <col min="6163" max="6163" width="17.77734375" style="595" customWidth="1"/>
    <col min="6164" max="6164" width="2.77734375" style="595" customWidth="1"/>
    <col min="6165" max="6165" width="19.5546875" style="595" customWidth="1"/>
    <col min="6166" max="6166" width="2.77734375" style="595" customWidth="1"/>
    <col min="6167" max="6167" width="16" style="595" customWidth="1"/>
    <col min="6168" max="6168" width="2.77734375" style="595" customWidth="1"/>
    <col min="6169" max="6169" width="18.77734375" style="595" customWidth="1"/>
    <col min="6170" max="6170" width="2.77734375" style="595" customWidth="1"/>
    <col min="6171" max="6171" width="18.109375" style="595" customWidth="1"/>
    <col min="6172" max="6173" width="8.77734375" style="595" customWidth="1"/>
    <col min="6174" max="6174" width="2.77734375" style="595" customWidth="1"/>
    <col min="6175" max="6175" width="18.77734375" style="595" customWidth="1"/>
    <col min="6176" max="6176" width="2.77734375" style="595" customWidth="1"/>
    <col min="6177" max="6177" width="19" style="595" customWidth="1"/>
    <col min="6178" max="6178" width="2.77734375" style="595" customWidth="1"/>
    <col min="6179" max="6179" width="18.109375" style="595" customWidth="1"/>
    <col min="6180" max="6180" width="2.77734375" style="595" customWidth="1"/>
    <col min="6181" max="6181" width="18.5546875" style="595" customWidth="1"/>
    <col min="6182" max="6182" width="2.77734375" style="595" customWidth="1"/>
    <col min="6183" max="6183" width="18.77734375" style="595" customWidth="1"/>
    <col min="6184" max="6184" width="2.77734375" style="595" customWidth="1"/>
    <col min="6185" max="6185" width="22.5546875" style="595" customWidth="1"/>
    <col min="6186" max="6186" width="2.77734375" style="595" customWidth="1"/>
    <col min="6187" max="6187" width="19.109375" style="595" customWidth="1"/>
    <col min="6188" max="6188" width="2.77734375" style="595" customWidth="1"/>
    <col min="6189" max="6189" width="22.77734375" style="595" customWidth="1"/>
    <col min="6190" max="6190" width="2.77734375" style="595" customWidth="1"/>
    <col min="6191" max="6191" width="24.109375" style="595" customWidth="1"/>
    <col min="6192" max="6192" width="2.77734375" style="595" customWidth="1"/>
    <col min="6193" max="6193" width="22.77734375" style="595" customWidth="1"/>
    <col min="6194" max="6194" width="2.77734375" style="595" customWidth="1"/>
    <col min="6195" max="6195" width="19.77734375" style="595" customWidth="1"/>
    <col min="6196" max="6196" width="2.77734375" style="595" customWidth="1"/>
    <col min="6197" max="6197" width="22.44140625" style="595" customWidth="1"/>
    <col min="6198" max="6198" width="2.77734375" style="595" customWidth="1"/>
    <col min="6199" max="6199" width="21.77734375" style="595" customWidth="1"/>
    <col min="6200" max="6200" width="2.77734375" style="595" customWidth="1"/>
    <col min="6201" max="6201" width="25.109375" style="595" customWidth="1"/>
    <col min="6202" max="6202" width="53.109375" style="595" customWidth="1"/>
    <col min="6203" max="6203" width="2.77734375" style="595" customWidth="1"/>
    <col min="6204" max="6204" width="25.109375" style="595" customWidth="1"/>
    <col min="6205" max="6205" width="2.77734375" style="595" customWidth="1"/>
    <col min="6206" max="6206" width="24" style="595" customWidth="1"/>
    <col min="6207" max="6207" width="2.77734375" style="595" customWidth="1"/>
    <col min="6208" max="6208" width="21.77734375" style="595" customWidth="1"/>
    <col min="6209" max="6209" width="2.77734375" style="595" customWidth="1"/>
    <col min="6210" max="6210" width="22.109375" style="595" customWidth="1"/>
    <col min="6211" max="6211" width="53.77734375" style="595" customWidth="1"/>
    <col min="6212" max="6212" width="2.77734375" style="595" customWidth="1"/>
    <col min="6213" max="6213" width="23.77734375" style="595" customWidth="1"/>
    <col min="6214" max="6214" width="2.77734375" style="595" customWidth="1"/>
    <col min="6215" max="6215" width="22.5546875" style="595" customWidth="1"/>
    <col min="6216" max="6216" width="2.77734375" style="595" customWidth="1"/>
    <col min="6217" max="6217" width="18.77734375" style="595" customWidth="1"/>
    <col min="6218" max="6218" width="2.77734375" style="595" customWidth="1"/>
    <col min="6219" max="6219" width="19.109375" style="595" customWidth="1"/>
    <col min="6220" max="6220" width="2.77734375" style="595" customWidth="1"/>
    <col min="6221" max="6221" width="19.77734375" style="595" customWidth="1"/>
    <col min="6222" max="6390" width="8.77734375" style="595"/>
    <col min="6391" max="6391" width="55.109375" style="595" customWidth="1"/>
    <col min="6392" max="6392" width="2.77734375" style="595" customWidth="1"/>
    <col min="6393" max="6393" width="19.44140625" style="595" customWidth="1"/>
    <col min="6394" max="6394" width="2.77734375" style="595" customWidth="1"/>
    <col min="6395" max="6395" width="20.77734375" style="595" customWidth="1"/>
    <col min="6396" max="6396" width="2.77734375" style="595" customWidth="1"/>
    <col min="6397" max="6397" width="21" style="595" customWidth="1"/>
    <col min="6398" max="6398" width="2.77734375" style="595" customWidth="1"/>
    <col min="6399" max="6399" width="18.77734375" style="595" customWidth="1"/>
    <col min="6400" max="6400" width="2.77734375" style="595" customWidth="1"/>
    <col min="6401" max="6401" width="16.77734375" style="595" customWidth="1"/>
    <col min="6402" max="6402" width="2.77734375" style="595" customWidth="1"/>
    <col min="6403" max="6403" width="16.44140625" style="595" customWidth="1"/>
    <col min="6404" max="6404" width="2.77734375" style="595" customWidth="1"/>
    <col min="6405" max="6405" width="19.77734375" style="595" customWidth="1"/>
    <col min="6406" max="6406" width="2.77734375" style="595" customWidth="1"/>
    <col min="6407" max="6407" width="19.44140625" style="595" customWidth="1"/>
    <col min="6408" max="6408" width="2.77734375" style="595" customWidth="1"/>
    <col min="6409" max="6409" width="17.109375" style="595" customWidth="1"/>
    <col min="6410" max="6410" width="2.77734375" style="595" customWidth="1"/>
    <col min="6411" max="6411" width="19.109375" style="595" customWidth="1"/>
    <col min="6412" max="6412" width="2.77734375" style="595" customWidth="1"/>
    <col min="6413" max="6413" width="18.109375" style="595" customWidth="1"/>
    <col min="6414" max="6414" width="2.77734375" style="595" customWidth="1"/>
    <col min="6415" max="6415" width="17.5546875" style="595" customWidth="1"/>
    <col min="6416" max="6416" width="2.77734375" style="595" customWidth="1"/>
    <col min="6417" max="6417" width="20.77734375" style="595" customWidth="1"/>
    <col min="6418" max="6418" width="2.77734375" style="595" customWidth="1"/>
    <col min="6419" max="6419" width="17.77734375" style="595" customWidth="1"/>
    <col min="6420" max="6420" width="2.77734375" style="595" customWidth="1"/>
    <col min="6421" max="6421" width="19.5546875" style="595" customWidth="1"/>
    <col min="6422" max="6422" width="2.77734375" style="595" customWidth="1"/>
    <col min="6423" max="6423" width="16" style="595" customWidth="1"/>
    <col min="6424" max="6424" width="2.77734375" style="595" customWidth="1"/>
    <col min="6425" max="6425" width="18.77734375" style="595" customWidth="1"/>
    <col min="6426" max="6426" width="2.77734375" style="595" customWidth="1"/>
    <col min="6427" max="6427" width="18.109375" style="595" customWidth="1"/>
    <col min="6428" max="6429" width="8.77734375" style="595" customWidth="1"/>
    <col min="6430" max="6430" width="2.77734375" style="595" customWidth="1"/>
    <col min="6431" max="6431" width="18.77734375" style="595" customWidth="1"/>
    <col min="6432" max="6432" width="2.77734375" style="595" customWidth="1"/>
    <col min="6433" max="6433" width="19" style="595" customWidth="1"/>
    <col min="6434" max="6434" width="2.77734375" style="595" customWidth="1"/>
    <col min="6435" max="6435" width="18.109375" style="595" customWidth="1"/>
    <col min="6436" max="6436" width="2.77734375" style="595" customWidth="1"/>
    <col min="6437" max="6437" width="18.5546875" style="595" customWidth="1"/>
    <col min="6438" max="6438" width="2.77734375" style="595" customWidth="1"/>
    <col min="6439" max="6439" width="18.77734375" style="595" customWidth="1"/>
    <col min="6440" max="6440" width="2.77734375" style="595" customWidth="1"/>
    <col min="6441" max="6441" width="22.5546875" style="595" customWidth="1"/>
    <col min="6442" max="6442" width="2.77734375" style="595" customWidth="1"/>
    <col min="6443" max="6443" width="19.109375" style="595" customWidth="1"/>
    <col min="6444" max="6444" width="2.77734375" style="595" customWidth="1"/>
    <col min="6445" max="6445" width="22.77734375" style="595" customWidth="1"/>
    <col min="6446" max="6446" width="2.77734375" style="595" customWidth="1"/>
    <col min="6447" max="6447" width="24.109375" style="595" customWidth="1"/>
    <col min="6448" max="6448" width="2.77734375" style="595" customWidth="1"/>
    <col min="6449" max="6449" width="22.77734375" style="595" customWidth="1"/>
    <col min="6450" max="6450" width="2.77734375" style="595" customWidth="1"/>
    <col min="6451" max="6451" width="19.77734375" style="595" customWidth="1"/>
    <col min="6452" max="6452" width="2.77734375" style="595" customWidth="1"/>
    <col min="6453" max="6453" width="22.44140625" style="595" customWidth="1"/>
    <col min="6454" max="6454" width="2.77734375" style="595" customWidth="1"/>
    <col min="6455" max="6455" width="21.77734375" style="595" customWidth="1"/>
    <col min="6456" max="6456" width="2.77734375" style="595" customWidth="1"/>
    <col min="6457" max="6457" width="25.109375" style="595" customWidth="1"/>
    <col min="6458" max="6458" width="53.109375" style="595" customWidth="1"/>
    <col min="6459" max="6459" width="2.77734375" style="595" customWidth="1"/>
    <col min="6460" max="6460" width="25.109375" style="595" customWidth="1"/>
    <col min="6461" max="6461" width="2.77734375" style="595" customWidth="1"/>
    <col min="6462" max="6462" width="24" style="595" customWidth="1"/>
    <col min="6463" max="6463" width="2.77734375" style="595" customWidth="1"/>
    <col min="6464" max="6464" width="21.77734375" style="595" customWidth="1"/>
    <col min="6465" max="6465" width="2.77734375" style="595" customWidth="1"/>
    <col min="6466" max="6466" width="22.109375" style="595" customWidth="1"/>
    <col min="6467" max="6467" width="53.77734375" style="595" customWidth="1"/>
    <col min="6468" max="6468" width="2.77734375" style="595" customWidth="1"/>
    <col min="6469" max="6469" width="23.77734375" style="595" customWidth="1"/>
    <col min="6470" max="6470" width="2.77734375" style="595" customWidth="1"/>
    <col min="6471" max="6471" width="22.5546875" style="595" customWidth="1"/>
    <col min="6472" max="6472" width="2.77734375" style="595" customWidth="1"/>
    <col min="6473" max="6473" width="18.77734375" style="595" customWidth="1"/>
    <col min="6474" max="6474" width="2.77734375" style="595" customWidth="1"/>
    <col min="6475" max="6475" width="19.109375" style="595" customWidth="1"/>
    <col min="6476" max="6476" width="2.77734375" style="595" customWidth="1"/>
    <col min="6477" max="6477" width="19.77734375" style="595" customWidth="1"/>
    <col min="6478" max="6646" width="8.77734375" style="595"/>
    <col min="6647" max="6647" width="55.109375" style="595" customWidth="1"/>
    <col min="6648" max="6648" width="2.77734375" style="595" customWidth="1"/>
    <col min="6649" max="6649" width="19.44140625" style="595" customWidth="1"/>
    <col min="6650" max="6650" width="2.77734375" style="595" customWidth="1"/>
    <col min="6651" max="6651" width="20.77734375" style="595" customWidth="1"/>
    <col min="6652" max="6652" width="2.77734375" style="595" customWidth="1"/>
    <col min="6653" max="6653" width="21" style="595" customWidth="1"/>
    <col min="6654" max="6654" width="2.77734375" style="595" customWidth="1"/>
    <col min="6655" max="6655" width="18.77734375" style="595" customWidth="1"/>
    <col min="6656" max="6656" width="2.77734375" style="595" customWidth="1"/>
    <col min="6657" max="6657" width="16.77734375" style="595" customWidth="1"/>
    <col min="6658" max="6658" width="2.77734375" style="595" customWidth="1"/>
    <col min="6659" max="6659" width="16.44140625" style="595" customWidth="1"/>
    <col min="6660" max="6660" width="2.77734375" style="595" customWidth="1"/>
    <col min="6661" max="6661" width="19.77734375" style="595" customWidth="1"/>
    <col min="6662" max="6662" width="2.77734375" style="595" customWidth="1"/>
    <col min="6663" max="6663" width="19.44140625" style="595" customWidth="1"/>
    <col min="6664" max="6664" width="2.77734375" style="595" customWidth="1"/>
    <col min="6665" max="6665" width="17.109375" style="595" customWidth="1"/>
    <col min="6666" max="6666" width="2.77734375" style="595" customWidth="1"/>
    <col min="6667" max="6667" width="19.109375" style="595" customWidth="1"/>
    <col min="6668" max="6668" width="2.77734375" style="595" customWidth="1"/>
    <col min="6669" max="6669" width="18.109375" style="595" customWidth="1"/>
    <col min="6670" max="6670" width="2.77734375" style="595" customWidth="1"/>
    <col min="6671" max="6671" width="17.5546875" style="595" customWidth="1"/>
    <col min="6672" max="6672" width="2.77734375" style="595" customWidth="1"/>
    <col min="6673" max="6673" width="20.77734375" style="595" customWidth="1"/>
    <col min="6674" max="6674" width="2.77734375" style="595" customWidth="1"/>
    <col min="6675" max="6675" width="17.77734375" style="595" customWidth="1"/>
    <col min="6676" max="6676" width="2.77734375" style="595" customWidth="1"/>
    <col min="6677" max="6677" width="19.5546875" style="595" customWidth="1"/>
    <col min="6678" max="6678" width="2.77734375" style="595" customWidth="1"/>
    <col min="6679" max="6679" width="16" style="595" customWidth="1"/>
    <col min="6680" max="6680" width="2.77734375" style="595" customWidth="1"/>
    <col min="6681" max="6681" width="18.77734375" style="595" customWidth="1"/>
    <col min="6682" max="6682" width="2.77734375" style="595" customWidth="1"/>
    <col min="6683" max="6683" width="18.109375" style="595" customWidth="1"/>
    <col min="6684" max="6685" width="8.77734375" style="595" customWidth="1"/>
    <col min="6686" max="6686" width="2.77734375" style="595" customWidth="1"/>
    <col min="6687" max="6687" width="18.77734375" style="595" customWidth="1"/>
    <col min="6688" max="6688" width="2.77734375" style="595" customWidth="1"/>
    <col min="6689" max="6689" width="19" style="595" customWidth="1"/>
    <col min="6690" max="6690" width="2.77734375" style="595" customWidth="1"/>
    <col min="6691" max="6691" width="18.109375" style="595" customWidth="1"/>
    <col min="6692" max="6692" width="2.77734375" style="595" customWidth="1"/>
    <col min="6693" max="6693" width="18.5546875" style="595" customWidth="1"/>
    <col min="6694" max="6694" width="2.77734375" style="595" customWidth="1"/>
    <col min="6695" max="6695" width="18.77734375" style="595" customWidth="1"/>
    <col min="6696" max="6696" width="2.77734375" style="595" customWidth="1"/>
    <col min="6697" max="6697" width="22.5546875" style="595" customWidth="1"/>
    <col min="6698" max="6698" width="2.77734375" style="595" customWidth="1"/>
    <col min="6699" max="6699" width="19.109375" style="595" customWidth="1"/>
    <col min="6700" max="6700" width="2.77734375" style="595" customWidth="1"/>
    <col min="6701" max="6701" width="22.77734375" style="595" customWidth="1"/>
    <col min="6702" max="6702" width="2.77734375" style="595" customWidth="1"/>
    <col min="6703" max="6703" width="24.109375" style="595" customWidth="1"/>
    <col min="6704" max="6704" width="2.77734375" style="595" customWidth="1"/>
    <col min="6705" max="6705" width="22.77734375" style="595" customWidth="1"/>
    <col min="6706" max="6706" width="2.77734375" style="595" customWidth="1"/>
    <col min="6707" max="6707" width="19.77734375" style="595" customWidth="1"/>
    <col min="6708" max="6708" width="2.77734375" style="595" customWidth="1"/>
    <col min="6709" max="6709" width="22.44140625" style="595" customWidth="1"/>
    <col min="6710" max="6710" width="2.77734375" style="595" customWidth="1"/>
    <col min="6711" max="6711" width="21.77734375" style="595" customWidth="1"/>
    <col min="6712" max="6712" width="2.77734375" style="595" customWidth="1"/>
    <col min="6713" max="6713" width="25.109375" style="595" customWidth="1"/>
    <col min="6714" max="6714" width="53.109375" style="595" customWidth="1"/>
    <col min="6715" max="6715" width="2.77734375" style="595" customWidth="1"/>
    <col min="6716" max="6716" width="25.109375" style="595" customWidth="1"/>
    <col min="6717" max="6717" width="2.77734375" style="595" customWidth="1"/>
    <col min="6718" max="6718" width="24" style="595" customWidth="1"/>
    <col min="6719" max="6719" width="2.77734375" style="595" customWidth="1"/>
    <col min="6720" max="6720" width="21.77734375" style="595" customWidth="1"/>
    <col min="6721" max="6721" width="2.77734375" style="595" customWidth="1"/>
    <col min="6722" max="6722" width="22.109375" style="595" customWidth="1"/>
    <col min="6723" max="6723" width="53.77734375" style="595" customWidth="1"/>
    <col min="6724" max="6724" width="2.77734375" style="595" customWidth="1"/>
    <col min="6725" max="6725" width="23.77734375" style="595" customWidth="1"/>
    <col min="6726" max="6726" width="2.77734375" style="595" customWidth="1"/>
    <col min="6727" max="6727" width="22.5546875" style="595" customWidth="1"/>
    <col min="6728" max="6728" width="2.77734375" style="595" customWidth="1"/>
    <col min="6729" max="6729" width="18.77734375" style="595" customWidth="1"/>
    <col min="6730" max="6730" width="2.77734375" style="595" customWidth="1"/>
    <col min="6731" max="6731" width="19.109375" style="595" customWidth="1"/>
    <col min="6732" max="6732" width="2.77734375" style="595" customWidth="1"/>
    <col min="6733" max="6733" width="19.77734375" style="595" customWidth="1"/>
    <col min="6734" max="6902" width="8.77734375" style="595"/>
    <col min="6903" max="6903" width="55.109375" style="595" customWidth="1"/>
    <col min="6904" max="6904" width="2.77734375" style="595" customWidth="1"/>
    <col min="6905" max="6905" width="19.44140625" style="595" customWidth="1"/>
    <col min="6906" max="6906" width="2.77734375" style="595" customWidth="1"/>
    <col min="6907" max="6907" width="20.77734375" style="595" customWidth="1"/>
    <col min="6908" max="6908" width="2.77734375" style="595" customWidth="1"/>
    <col min="6909" max="6909" width="21" style="595" customWidth="1"/>
    <col min="6910" max="6910" width="2.77734375" style="595" customWidth="1"/>
    <col min="6911" max="6911" width="18.77734375" style="595" customWidth="1"/>
    <col min="6912" max="6912" width="2.77734375" style="595" customWidth="1"/>
    <col min="6913" max="6913" width="16.77734375" style="595" customWidth="1"/>
    <col min="6914" max="6914" width="2.77734375" style="595" customWidth="1"/>
    <col min="6915" max="6915" width="16.44140625" style="595" customWidth="1"/>
    <col min="6916" max="6916" width="2.77734375" style="595" customWidth="1"/>
    <col min="6917" max="6917" width="19.77734375" style="595" customWidth="1"/>
    <col min="6918" max="6918" width="2.77734375" style="595" customWidth="1"/>
    <col min="6919" max="6919" width="19.44140625" style="595" customWidth="1"/>
    <col min="6920" max="6920" width="2.77734375" style="595" customWidth="1"/>
    <col min="6921" max="6921" width="17.109375" style="595" customWidth="1"/>
    <col min="6922" max="6922" width="2.77734375" style="595" customWidth="1"/>
    <col min="6923" max="6923" width="19.109375" style="595" customWidth="1"/>
    <col min="6924" max="6924" width="2.77734375" style="595" customWidth="1"/>
    <col min="6925" max="6925" width="18.109375" style="595" customWidth="1"/>
    <col min="6926" max="6926" width="2.77734375" style="595" customWidth="1"/>
    <col min="6927" max="6927" width="17.5546875" style="595" customWidth="1"/>
    <col min="6928" max="6928" width="2.77734375" style="595" customWidth="1"/>
    <col min="6929" max="6929" width="20.77734375" style="595" customWidth="1"/>
    <col min="6930" max="6930" width="2.77734375" style="595" customWidth="1"/>
    <col min="6931" max="6931" width="17.77734375" style="595" customWidth="1"/>
    <col min="6932" max="6932" width="2.77734375" style="595" customWidth="1"/>
    <col min="6933" max="6933" width="19.5546875" style="595" customWidth="1"/>
    <col min="6934" max="6934" width="2.77734375" style="595" customWidth="1"/>
    <col min="6935" max="6935" width="16" style="595" customWidth="1"/>
    <col min="6936" max="6936" width="2.77734375" style="595" customWidth="1"/>
    <col min="6937" max="6937" width="18.77734375" style="595" customWidth="1"/>
    <col min="6938" max="6938" width="2.77734375" style="595" customWidth="1"/>
    <col min="6939" max="6939" width="18.109375" style="595" customWidth="1"/>
    <col min="6940" max="6941" width="8.77734375" style="595" customWidth="1"/>
    <col min="6942" max="6942" width="2.77734375" style="595" customWidth="1"/>
    <col min="6943" max="6943" width="18.77734375" style="595" customWidth="1"/>
    <col min="6944" max="6944" width="2.77734375" style="595" customWidth="1"/>
    <col min="6945" max="6945" width="19" style="595" customWidth="1"/>
    <col min="6946" max="6946" width="2.77734375" style="595" customWidth="1"/>
    <col min="6947" max="6947" width="18.109375" style="595" customWidth="1"/>
    <col min="6948" max="6948" width="2.77734375" style="595" customWidth="1"/>
    <col min="6949" max="6949" width="18.5546875" style="595" customWidth="1"/>
    <col min="6950" max="6950" width="2.77734375" style="595" customWidth="1"/>
    <col min="6951" max="6951" width="18.77734375" style="595" customWidth="1"/>
    <col min="6952" max="6952" width="2.77734375" style="595" customWidth="1"/>
    <col min="6953" max="6953" width="22.5546875" style="595" customWidth="1"/>
    <col min="6954" max="6954" width="2.77734375" style="595" customWidth="1"/>
    <col min="6955" max="6955" width="19.109375" style="595" customWidth="1"/>
    <col min="6956" max="6956" width="2.77734375" style="595" customWidth="1"/>
    <col min="6957" max="6957" width="22.77734375" style="595" customWidth="1"/>
    <col min="6958" max="6958" width="2.77734375" style="595" customWidth="1"/>
    <col min="6959" max="6959" width="24.109375" style="595" customWidth="1"/>
    <col min="6960" max="6960" width="2.77734375" style="595" customWidth="1"/>
    <col min="6961" max="6961" width="22.77734375" style="595" customWidth="1"/>
    <col min="6962" max="6962" width="2.77734375" style="595" customWidth="1"/>
    <col min="6963" max="6963" width="19.77734375" style="595" customWidth="1"/>
    <col min="6964" max="6964" width="2.77734375" style="595" customWidth="1"/>
    <col min="6965" max="6965" width="22.44140625" style="595" customWidth="1"/>
    <col min="6966" max="6966" width="2.77734375" style="595" customWidth="1"/>
    <col min="6967" max="6967" width="21.77734375" style="595" customWidth="1"/>
    <col min="6968" max="6968" width="2.77734375" style="595" customWidth="1"/>
    <col min="6969" max="6969" width="25.109375" style="595" customWidth="1"/>
    <col min="6970" max="6970" width="53.109375" style="595" customWidth="1"/>
    <col min="6971" max="6971" width="2.77734375" style="595" customWidth="1"/>
    <col min="6972" max="6972" width="25.109375" style="595" customWidth="1"/>
    <col min="6973" max="6973" width="2.77734375" style="595" customWidth="1"/>
    <col min="6974" max="6974" width="24" style="595" customWidth="1"/>
    <col min="6975" max="6975" width="2.77734375" style="595" customWidth="1"/>
    <col min="6976" max="6976" width="21.77734375" style="595" customWidth="1"/>
    <col min="6977" max="6977" width="2.77734375" style="595" customWidth="1"/>
    <col min="6978" max="6978" width="22.109375" style="595" customWidth="1"/>
    <col min="6979" max="6979" width="53.77734375" style="595" customWidth="1"/>
    <col min="6980" max="6980" width="2.77734375" style="595" customWidth="1"/>
    <col min="6981" max="6981" width="23.77734375" style="595" customWidth="1"/>
    <col min="6982" max="6982" width="2.77734375" style="595" customWidth="1"/>
    <col min="6983" max="6983" width="22.5546875" style="595" customWidth="1"/>
    <col min="6984" max="6984" width="2.77734375" style="595" customWidth="1"/>
    <col min="6985" max="6985" width="18.77734375" style="595" customWidth="1"/>
    <col min="6986" max="6986" width="2.77734375" style="595" customWidth="1"/>
    <col min="6987" max="6987" width="19.109375" style="595" customWidth="1"/>
    <col min="6988" max="6988" width="2.77734375" style="595" customWidth="1"/>
    <col min="6989" max="6989" width="19.77734375" style="595" customWidth="1"/>
    <col min="6990" max="7158" width="8.77734375" style="595"/>
    <col min="7159" max="7159" width="55.109375" style="595" customWidth="1"/>
    <col min="7160" max="7160" width="2.77734375" style="595" customWidth="1"/>
    <col min="7161" max="7161" width="19.44140625" style="595" customWidth="1"/>
    <col min="7162" max="7162" width="2.77734375" style="595" customWidth="1"/>
    <col min="7163" max="7163" width="20.77734375" style="595" customWidth="1"/>
    <col min="7164" max="7164" width="2.77734375" style="595" customWidth="1"/>
    <col min="7165" max="7165" width="21" style="595" customWidth="1"/>
    <col min="7166" max="7166" width="2.77734375" style="595" customWidth="1"/>
    <col min="7167" max="7167" width="18.77734375" style="595" customWidth="1"/>
    <col min="7168" max="7168" width="2.77734375" style="595" customWidth="1"/>
    <col min="7169" max="7169" width="16.77734375" style="595" customWidth="1"/>
    <col min="7170" max="7170" width="2.77734375" style="595" customWidth="1"/>
    <col min="7171" max="7171" width="16.44140625" style="595" customWidth="1"/>
    <col min="7172" max="7172" width="2.77734375" style="595" customWidth="1"/>
    <col min="7173" max="7173" width="19.77734375" style="595" customWidth="1"/>
    <col min="7174" max="7174" width="2.77734375" style="595" customWidth="1"/>
    <col min="7175" max="7175" width="19.44140625" style="595" customWidth="1"/>
    <col min="7176" max="7176" width="2.77734375" style="595" customWidth="1"/>
    <col min="7177" max="7177" width="17.109375" style="595" customWidth="1"/>
    <col min="7178" max="7178" width="2.77734375" style="595" customWidth="1"/>
    <col min="7179" max="7179" width="19.109375" style="595" customWidth="1"/>
    <col min="7180" max="7180" width="2.77734375" style="595" customWidth="1"/>
    <col min="7181" max="7181" width="18.109375" style="595" customWidth="1"/>
    <col min="7182" max="7182" width="2.77734375" style="595" customWidth="1"/>
    <col min="7183" max="7183" width="17.5546875" style="595" customWidth="1"/>
    <col min="7184" max="7184" width="2.77734375" style="595" customWidth="1"/>
    <col min="7185" max="7185" width="20.77734375" style="595" customWidth="1"/>
    <col min="7186" max="7186" width="2.77734375" style="595" customWidth="1"/>
    <col min="7187" max="7187" width="17.77734375" style="595" customWidth="1"/>
    <col min="7188" max="7188" width="2.77734375" style="595" customWidth="1"/>
    <col min="7189" max="7189" width="19.5546875" style="595" customWidth="1"/>
    <col min="7190" max="7190" width="2.77734375" style="595" customWidth="1"/>
    <col min="7191" max="7191" width="16" style="595" customWidth="1"/>
    <col min="7192" max="7192" width="2.77734375" style="595" customWidth="1"/>
    <col min="7193" max="7193" width="18.77734375" style="595" customWidth="1"/>
    <col min="7194" max="7194" width="2.77734375" style="595" customWidth="1"/>
    <col min="7195" max="7195" width="18.109375" style="595" customWidth="1"/>
    <col min="7196" max="7197" width="8.77734375" style="595" customWidth="1"/>
    <col min="7198" max="7198" width="2.77734375" style="595" customWidth="1"/>
    <col min="7199" max="7199" width="18.77734375" style="595" customWidth="1"/>
    <col min="7200" max="7200" width="2.77734375" style="595" customWidth="1"/>
    <col min="7201" max="7201" width="19" style="595" customWidth="1"/>
    <col min="7202" max="7202" width="2.77734375" style="595" customWidth="1"/>
    <col min="7203" max="7203" width="18.109375" style="595" customWidth="1"/>
    <col min="7204" max="7204" width="2.77734375" style="595" customWidth="1"/>
    <col min="7205" max="7205" width="18.5546875" style="595" customWidth="1"/>
    <col min="7206" max="7206" width="2.77734375" style="595" customWidth="1"/>
    <col min="7207" max="7207" width="18.77734375" style="595" customWidth="1"/>
    <col min="7208" max="7208" width="2.77734375" style="595" customWidth="1"/>
    <col min="7209" max="7209" width="22.5546875" style="595" customWidth="1"/>
    <col min="7210" max="7210" width="2.77734375" style="595" customWidth="1"/>
    <col min="7211" max="7211" width="19.109375" style="595" customWidth="1"/>
    <col min="7212" max="7212" width="2.77734375" style="595" customWidth="1"/>
    <col min="7213" max="7213" width="22.77734375" style="595" customWidth="1"/>
    <col min="7214" max="7214" width="2.77734375" style="595" customWidth="1"/>
    <col min="7215" max="7215" width="24.109375" style="595" customWidth="1"/>
    <col min="7216" max="7216" width="2.77734375" style="595" customWidth="1"/>
    <col min="7217" max="7217" width="22.77734375" style="595" customWidth="1"/>
    <col min="7218" max="7218" width="2.77734375" style="595" customWidth="1"/>
    <col min="7219" max="7219" width="19.77734375" style="595" customWidth="1"/>
    <col min="7220" max="7220" width="2.77734375" style="595" customWidth="1"/>
    <col min="7221" max="7221" width="22.44140625" style="595" customWidth="1"/>
    <col min="7222" max="7222" width="2.77734375" style="595" customWidth="1"/>
    <col min="7223" max="7223" width="21.77734375" style="595" customWidth="1"/>
    <col min="7224" max="7224" width="2.77734375" style="595" customWidth="1"/>
    <col min="7225" max="7225" width="25.109375" style="595" customWidth="1"/>
    <col min="7226" max="7226" width="53.109375" style="595" customWidth="1"/>
    <col min="7227" max="7227" width="2.77734375" style="595" customWidth="1"/>
    <col min="7228" max="7228" width="25.109375" style="595" customWidth="1"/>
    <col min="7229" max="7229" width="2.77734375" style="595" customWidth="1"/>
    <col min="7230" max="7230" width="24" style="595" customWidth="1"/>
    <col min="7231" max="7231" width="2.77734375" style="595" customWidth="1"/>
    <col min="7232" max="7232" width="21.77734375" style="595" customWidth="1"/>
    <col min="7233" max="7233" width="2.77734375" style="595" customWidth="1"/>
    <col min="7234" max="7234" width="22.109375" style="595" customWidth="1"/>
    <col min="7235" max="7235" width="53.77734375" style="595" customWidth="1"/>
    <col min="7236" max="7236" width="2.77734375" style="595" customWidth="1"/>
    <col min="7237" max="7237" width="23.77734375" style="595" customWidth="1"/>
    <col min="7238" max="7238" width="2.77734375" style="595" customWidth="1"/>
    <col min="7239" max="7239" width="22.5546875" style="595" customWidth="1"/>
    <col min="7240" max="7240" width="2.77734375" style="595" customWidth="1"/>
    <col min="7241" max="7241" width="18.77734375" style="595" customWidth="1"/>
    <col min="7242" max="7242" width="2.77734375" style="595" customWidth="1"/>
    <col min="7243" max="7243" width="19.109375" style="595" customWidth="1"/>
    <col min="7244" max="7244" width="2.77734375" style="595" customWidth="1"/>
    <col min="7245" max="7245" width="19.77734375" style="595" customWidth="1"/>
    <col min="7246" max="7414" width="8.77734375" style="595"/>
    <col min="7415" max="7415" width="55.109375" style="595" customWidth="1"/>
    <col min="7416" max="7416" width="2.77734375" style="595" customWidth="1"/>
    <col min="7417" max="7417" width="19.44140625" style="595" customWidth="1"/>
    <col min="7418" max="7418" width="2.77734375" style="595" customWidth="1"/>
    <col min="7419" max="7419" width="20.77734375" style="595" customWidth="1"/>
    <col min="7420" max="7420" width="2.77734375" style="595" customWidth="1"/>
    <col min="7421" max="7421" width="21" style="595" customWidth="1"/>
    <col min="7422" max="7422" width="2.77734375" style="595" customWidth="1"/>
    <col min="7423" max="7423" width="18.77734375" style="595" customWidth="1"/>
    <col min="7424" max="7424" width="2.77734375" style="595" customWidth="1"/>
    <col min="7425" max="7425" width="16.77734375" style="595" customWidth="1"/>
    <col min="7426" max="7426" width="2.77734375" style="595" customWidth="1"/>
    <col min="7427" max="7427" width="16.44140625" style="595" customWidth="1"/>
    <col min="7428" max="7428" width="2.77734375" style="595" customWidth="1"/>
    <col min="7429" max="7429" width="19.77734375" style="595" customWidth="1"/>
    <col min="7430" max="7430" width="2.77734375" style="595" customWidth="1"/>
    <col min="7431" max="7431" width="19.44140625" style="595" customWidth="1"/>
    <col min="7432" max="7432" width="2.77734375" style="595" customWidth="1"/>
    <col min="7433" max="7433" width="17.109375" style="595" customWidth="1"/>
    <col min="7434" max="7434" width="2.77734375" style="595" customWidth="1"/>
    <col min="7435" max="7435" width="19.109375" style="595" customWidth="1"/>
    <col min="7436" max="7436" width="2.77734375" style="595" customWidth="1"/>
    <col min="7437" max="7437" width="18.109375" style="595" customWidth="1"/>
    <col min="7438" max="7438" width="2.77734375" style="595" customWidth="1"/>
    <col min="7439" max="7439" width="17.5546875" style="595" customWidth="1"/>
    <col min="7440" max="7440" width="2.77734375" style="595" customWidth="1"/>
    <col min="7441" max="7441" width="20.77734375" style="595" customWidth="1"/>
    <col min="7442" max="7442" width="2.77734375" style="595" customWidth="1"/>
    <col min="7443" max="7443" width="17.77734375" style="595" customWidth="1"/>
    <col min="7444" max="7444" width="2.77734375" style="595" customWidth="1"/>
    <col min="7445" max="7445" width="19.5546875" style="595" customWidth="1"/>
    <col min="7446" max="7446" width="2.77734375" style="595" customWidth="1"/>
    <col min="7447" max="7447" width="16" style="595" customWidth="1"/>
    <col min="7448" max="7448" width="2.77734375" style="595" customWidth="1"/>
    <col min="7449" max="7449" width="18.77734375" style="595" customWidth="1"/>
    <col min="7450" max="7450" width="2.77734375" style="595" customWidth="1"/>
    <col min="7451" max="7451" width="18.109375" style="595" customWidth="1"/>
    <col min="7452" max="7453" width="8.77734375" style="595" customWidth="1"/>
    <col min="7454" max="7454" width="2.77734375" style="595" customWidth="1"/>
    <col min="7455" max="7455" width="18.77734375" style="595" customWidth="1"/>
    <col min="7456" max="7456" width="2.77734375" style="595" customWidth="1"/>
    <col min="7457" max="7457" width="19" style="595" customWidth="1"/>
    <col min="7458" max="7458" width="2.77734375" style="595" customWidth="1"/>
    <col min="7459" max="7459" width="18.109375" style="595" customWidth="1"/>
    <col min="7460" max="7460" width="2.77734375" style="595" customWidth="1"/>
    <col min="7461" max="7461" width="18.5546875" style="595" customWidth="1"/>
    <col min="7462" max="7462" width="2.77734375" style="595" customWidth="1"/>
    <col min="7463" max="7463" width="18.77734375" style="595" customWidth="1"/>
    <col min="7464" max="7464" width="2.77734375" style="595" customWidth="1"/>
    <col min="7465" max="7465" width="22.5546875" style="595" customWidth="1"/>
    <col min="7466" max="7466" width="2.77734375" style="595" customWidth="1"/>
    <col min="7467" max="7467" width="19.109375" style="595" customWidth="1"/>
    <col min="7468" max="7468" width="2.77734375" style="595" customWidth="1"/>
    <col min="7469" max="7469" width="22.77734375" style="595" customWidth="1"/>
    <col min="7470" max="7470" width="2.77734375" style="595" customWidth="1"/>
    <col min="7471" max="7471" width="24.109375" style="595" customWidth="1"/>
    <col min="7472" max="7472" width="2.77734375" style="595" customWidth="1"/>
    <col min="7473" max="7473" width="22.77734375" style="595" customWidth="1"/>
    <col min="7474" max="7474" width="2.77734375" style="595" customWidth="1"/>
    <col min="7475" max="7475" width="19.77734375" style="595" customWidth="1"/>
    <col min="7476" max="7476" width="2.77734375" style="595" customWidth="1"/>
    <col min="7477" max="7477" width="22.44140625" style="595" customWidth="1"/>
    <col min="7478" max="7478" width="2.77734375" style="595" customWidth="1"/>
    <col min="7479" max="7479" width="21.77734375" style="595" customWidth="1"/>
    <col min="7480" max="7480" width="2.77734375" style="595" customWidth="1"/>
    <col min="7481" max="7481" width="25.109375" style="595" customWidth="1"/>
    <col min="7482" max="7482" width="53.109375" style="595" customWidth="1"/>
    <col min="7483" max="7483" width="2.77734375" style="595" customWidth="1"/>
    <col min="7484" max="7484" width="25.109375" style="595" customWidth="1"/>
    <col min="7485" max="7485" width="2.77734375" style="595" customWidth="1"/>
    <col min="7486" max="7486" width="24" style="595" customWidth="1"/>
    <col min="7487" max="7487" width="2.77734375" style="595" customWidth="1"/>
    <col min="7488" max="7488" width="21.77734375" style="595" customWidth="1"/>
    <col min="7489" max="7489" width="2.77734375" style="595" customWidth="1"/>
    <col min="7490" max="7490" width="22.109375" style="595" customWidth="1"/>
    <col min="7491" max="7491" width="53.77734375" style="595" customWidth="1"/>
    <col min="7492" max="7492" width="2.77734375" style="595" customWidth="1"/>
    <col min="7493" max="7493" width="23.77734375" style="595" customWidth="1"/>
    <col min="7494" max="7494" width="2.77734375" style="595" customWidth="1"/>
    <col min="7495" max="7495" width="22.5546875" style="595" customWidth="1"/>
    <col min="7496" max="7496" width="2.77734375" style="595" customWidth="1"/>
    <col min="7497" max="7497" width="18.77734375" style="595" customWidth="1"/>
    <col min="7498" max="7498" width="2.77734375" style="595" customWidth="1"/>
    <col min="7499" max="7499" width="19.109375" style="595" customWidth="1"/>
    <col min="7500" max="7500" width="2.77734375" style="595" customWidth="1"/>
    <col min="7501" max="7501" width="19.77734375" style="595" customWidth="1"/>
    <col min="7502" max="7670" width="8.77734375" style="595"/>
    <col min="7671" max="7671" width="55.109375" style="595" customWidth="1"/>
    <col min="7672" max="7672" width="2.77734375" style="595" customWidth="1"/>
    <col min="7673" max="7673" width="19.44140625" style="595" customWidth="1"/>
    <col min="7674" max="7674" width="2.77734375" style="595" customWidth="1"/>
    <col min="7675" max="7675" width="20.77734375" style="595" customWidth="1"/>
    <col min="7676" max="7676" width="2.77734375" style="595" customWidth="1"/>
    <col min="7677" max="7677" width="21" style="595" customWidth="1"/>
    <col min="7678" max="7678" width="2.77734375" style="595" customWidth="1"/>
    <col min="7679" max="7679" width="18.77734375" style="595" customWidth="1"/>
    <col min="7680" max="7680" width="2.77734375" style="595" customWidth="1"/>
    <col min="7681" max="7681" width="16.77734375" style="595" customWidth="1"/>
    <col min="7682" max="7682" width="2.77734375" style="595" customWidth="1"/>
    <col min="7683" max="7683" width="16.44140625" style="595" customWidth="1"/>
    <col min="7684" max="7684" width="2.77734375" style="595" customWidth="1"/>
    <col min="7685" max="7685" width="19.77734375" style="595" customWidth="1"/>
    <col min="7686" max="7686" width="2.77734375" style="595" customWidth="1"/>
    <col min="7687" max="7687" width="19.44140625" style="595" customWidth="1"/>
    <col min="7688" max="7688" width="2.77734375" style="595" customWidth="1"/>
    <col min="7689" max="7689" width="17.109375" style="595" customWidth="1"/>
    <col min="7690" max="7690" width="2.77734375" style="595" customWidth="1"/>
    <col min="7691" max="7691" width="19.109375" style="595" customWidth="1"/>
    <col min="7692" max="7692" width="2.77734375" style="595" customWidth="1"/>
    <col min="7693" max="7693" width="18.109375" style="595" customWidth="1"/>
    <col min="7694" max="7694" width="2.77734375" style="595" customWidth="1"/>
    <col min="7695" max="7695" width="17.5546875" style="595" customWidth="1"/>
    <col min="7696" max="7696" width="2.77734375" style="595" customWidth="1"/>
    <col min="7697" max="7697" width="20.77734375" style="595" customWidth="1"/>
    <col min="7698" max="7698" width="2.77734375" style="595" customWidth="1"/>
    <col min="7699" max="7699" width="17.77734375" style="595" customWidth="1"/>
    <col min="7700" max="7700" width="2.77734375" style="595" customWidth="1"/>
    <col min="7701" max="7701" width="19.5546875" style="595" customWidth="1"/>
    <col min="7702" max="7702" width="2.77734375" style="595" customWidth="1"/>
    <col min="7703" max="7703" width="16" style="595" customWidth="1"/>
    <col min="7704" max="7704" width="2.77734375" style="595" customWidth="1"/>
    <col min="7705" max="7705" width="18.77734375" style="595" customWidth="1"/>
    <col min="7706" max="7706" width="2.77734375" style="595" customWidth="1"/>
    <col min="7707" max="7707" width="18.109375" style="595" customWidth="1"/>
    <col min="7708" max="7709" width="8.77734375" style="595" customWidth="1"/>
    <col min="7710" max="7710" width="2.77734375" style="595" customWidth="1"/>
    <col min="7711" max="7711" width="18.77734375" style="595" customWidth="1"/>
    <col min="7712" max="7712" width="2.77734375" style="595" customWidth="1"/>
    <col min="7713" max="7713" width="19" style="595" customWidth="1"/>
    <col min="7714" max="7714" width="2.77734375" style="595" customWidth="1"/>
    <col min="7715" max="7715" width="18.109375" style="595" customWidth="1"/>
    <col min="7716" max="7716" width="2.77734375" style="595" customWidth="1"/>
    <col min="7717" max="7717" width="18.5546875" style="595" customWidth="1"/>
    <col min="7718" max="7718" width="2.77734375" style="595" customWidth="1"/>
    <col min="7719" max="7719" width="18.77734375" style="595" customWidth="1"/>
    <col min="7720" max="7720" width="2.77734375" style="595" customWidth="1"/>
    <col min="7721" max="7721" width="22.5546875" style="595" customWidth="1"/>
    <col min="7722" max="7722" width="2.77734375" style="595" customWidth="1"/>
    <col min="7723" max="7723" width="19.109375" style="595" customWidth="1"/>
    <col min="7724" max="7724" width="2.77734375" style="595" customWidth="1"/>
    <col min="7725" max="7725" width="22.77734375" style="595" customWidth="1"/>
    <col min="7726" max="7726" width="2.77734375" style="595" customWidth="1"/>
    <col min="7727" max="7727" width="24.109375" style="595" customWidth="1"/>
    <col min="7728" max="7728" width="2.77734375" style="595" customWidth="1"/>
    <col min="7729" max="7729" width="22.77734375" style="595" customWidth="1"/>
    <col min="7730" max="7730" width="2.77734375" style="595" customWidth="1"/>
    <col min="7731" max="7731" width="19.77734375" style="595" customWidth="1"/>
    <col min="7732" max="7732" width="2.77734375" style="595" customWidth="1"/>
    <col min="7733" max="7733" width="22.44140625" style="595" customWidth="1"/>
    <col min="7734" max="7734" width="2.77734375" style="595" customWidth="1"/>
    <col min="7735" max="7735" width="21.77734375" style="595" customWidth="1"/>
    <col min="7736" max="7736" width="2.77734375" style="595" customWidth="1"/>
    <col min="7737" max="7737" width="25.109375" style="595" customWidth="1"/>
    <col min="7738" max="7738" width="53.109375" style="595" customWidth="1"/>
    <col min="7739" max="7739" width="2.77734375" style="595" customWidth="1"/>
    <col min="7740" max="7740" width="25.109375" style="595" customWidth="1"/>
    <col min="7741" max="7741" width="2.77734375" style="595" customWidth="1"/>
    <col min="7742" max="7742" width="24" style="595" customWidth="1"/>
    <col min="7743" max="7743" width="2.77734375" style="595" customWidth="1"/>
    <col min="7744" max="7744" width="21.77734375" style="595" customWidth="1"/>
    <col min="7745" max="7745" width="2.77734375" style="595" customWidth="1"/>
    <col min="7746" max="7746" width="22.109375" style="595" customWidth="1"/>
    <col min="7747" max="7747" width="53.77734375" style="595" customWidth="1"/>
    <col min="7748" max="7748" width="2.77734375" style="595" customWidth="1"/>
    <col min="7749" max="7749" width="23.77734375" style="595" customWidth="1"/>
    <col min="7750" max="7750" width="2.77734375" style="595" customWidth="1"/>
    <col min="7751" max="7751" width="22.5546875" style="595" customWidth="1"/>
    <col min="7752" max="7752" width="2.77734375" style="595" customWidth="1"/>
    <col min="7753" max="7753" width="18.77734375" style="595" customWidth="1"/>
    <col min="7754" max="7754" width="2.77734375" style="595" customWidth="1"/>
    <col min="7755" max="7755" width="19.109375" style="595" customWidth="1"/>
    <col min="7756" max="7756" width="2.77734375" style="595" customWidth="1"/>
    <col min="7757" max="7757" width="19.77734375" style="595" customWidth="1"/>
    <col min="7758" max="7926" width="8.77734375" style="595"/>
    <col min="7927" max="7927" width="55.109375" style="595" customWidth="1"/>
    <col min="7928" max="7928" width="2.77734375" style="595" customWidth="1"/>
    <col min="7929" max="7929" width="19.44140625" style="595" customWidth="1"/>
    <col min="7930" max="7930" width="2.77734375" style="595" customWidth="1"/>
    <col min="7931" max="7931" width="20.77734375" style="595" customWidth="1"/>
    <col min="7932" max="7932" width="2.77734375" style="595" customWidth="1"/>
    <col min="7933" max="7933" width="21" style="595" customWidth="1"/>
    <col min="7934" max="7934" width="2.77734375" style="595" customWidth="1"/>
    <col min="7935" max="7935" width="18.77734375" style="595" customWidth="1"/>
    <col min="7936" max="7936" width="2.77734375" style="595" customWidth="1"/>
    <col min="7937" max="7937" width="16.77734375" style="595" customWidth="1"/>
    <col min="7938" max="7938" width="2.77734375" style="595" customWidth="1"/>
    <col min="7939" max="7939" width="16.44140625" style="595" customWidth="1"/>
    <col min="7940" max="7940" width="2.77734375" style="595" customWidth="1"/>
    <col min="7941" max="7941" width="19.77734375" style="595" customWidth="1"/>
    <col min="7942" max="7942" width="2.77734375" style="595" customWidth="1"/>
    <col min="7943" max="7943" width="19.44140625" style="595" customWidth="1"/>
    <col min="7944" max="7944" width="2.77734375" style="595" customWidth="1"/>
    <col min="7945" max="7945" width="17.109375" style="595" customWidth="1"/>
    <col min="7946" max="7946" width="2.77734375" style="595" customWidth="1"/>
    <col min="7947" max="7947" width="19.109375" style="595" customWidth="1"/>
    <col min="7948" max="7948" width="2.77734375" style="595" customWidth="1"/>
    <col min="7949" max="7949" width="18.109375" style="595" customWidth="1"/>
    <col min="7950" max="7950" width="2.77734375" style="595" customWidth="1"/>
    <col min="7951" max="7951" width="17.5546875" style="595" customWidth="1"/>
    <col min="7952" max="7952" width="2.77734375" style="595" customWidth="1"/>
    <col min="7953" max="7953" width="20.77734375" style="595" customWidth="1"/>
    <col min="7954" max="7954" width="2.77734375" style="595" customWidth="1"/>
    <col min="7955" max="7955" width="17.77734375" style="595" customWidth="1"/>
    <col min="7956" max="7956" width="2.77734375" style="595" customWidth="1"/>
    <col min="7957" max="7957" width="19.5546875" style="595" customWidth="1"/>
    <col min="7958" max="7958" width="2.77734375" style="595" customWidth="1"/>
    <col min="7959" max="7959" width="16" style="595" customWidth="1"/>
    <col min="7960" max="7960" width="2.77734375" style="595" customWidth="1"/>
    <col min="7961" max="7961" width="18.77734375" style="595" customWidth="1"/>
    <col min="7962" max="7962" width="2.77734375" style="595" customWidth="1"/>
    <col min="7963" max="7963" width="18.109375" style="595" customWidth="1"/>
    <col min="7964" max="7965" width="8.77734375" style="595" customWidth="1"/>
    <col min="7966" max="7966" width="2.77734375" style="595" customWidth="1"/>
    <col min="7967" max="7967" width="18.77734375" style="595" customWidth="1"/>
    <col min="7968" max="7968" width="2.77734375" style="595" customWidth="1"/>
    <col min="7969" max="7969" width="19" style="595" customWidth="1"/>
    <col min="7970" max="7970" width="2.77734375" style="595" customWidth="1"/>
    <col min="7971" max="7971" width="18.109375" style="595" customWidth="1"/>
    <col min="7972" max="7972" width="2.77734375" style="595" customWidth="1"/>
    <col min="7973" max="7973" width="18.5546875" style="595" customWidth="1"/>
    <col min="7974" max="7974" width="2.77734375" style="595" customWidth="1"/>
    <col min="7975" max="7975" width="18.77734375" style="595" customWidth="1"/>
    <col min="7976" max="7976" width="2.77734375" style="595" customWidth="1"/>
    <col min="7977" max="7977" width="22.5546875" style="595" customWidth="1"/>
    <col min="7978" max="7978" width="2.77734375" style="595" customWidth="1"/>
    <col min="7979" max="7979" width="19.109375" style="595" customWidth="1"/>
    <col min="7980" max="7980" width="2.77734375" style="595" customWidth="1"/>
    <col min="7981" max="7981" width="22.77734375" style="595" customWidth="1"/>
    <col min="7982" max="7982" width="2.77734375" style="595" customWidth="1"/>
    <col min="7983" max="7983" width="24.109375" style="595" customWidth="1"/>
    <col min="7984" max="7984" width="2.77734375" style="595" customWidth="1"/>
    <col min="7985" max="7985" width="22.77734375" style="595" customWidth="1"/>
    <col min="7986" max="7986" width="2.77734375" style="595" customWidth="1"/>
    <col min="7987" max="7987" width="19.77734375" style="595" customWidth="1"/>
    <col min="7988" max="7988" width="2.77734375" style="595" customWidth="1"/>
    <col min="7989" max="7989" width="22.44140625" style="595" customWidth="1"/>
    <col min="7990" max="7990" width="2.77734375" style="595" customWidth="1"/>
    <col min="7991" max="7991" width="21.77734375" style="595" customWidth="1"/>
    <col min="7992" max="7992" width="2.77734375" style="595" customWidth="1"/>
    <col min="7993" max="7993" width="25.109375" style="595" customWidth="1"/>
    <col min="7994" max="7994" width="53.109375" style="595" customWidth="1"/>
    <col min="7995" max="7995" width="2.77734375" style="595" customWidth="1"/>
    <col min="7996" max="7996" width="25.109375" style="595" customWidth="1"/>
    <col min="7997" max="7997" width="2.77734375" style="595" customWidth="1"/>
    <col min="7998" max="7998" width="24" style="595" customWidth="1"/>
    <col min="7999" max="7999" width="2.77734375" style="595" customWidth="1"/>
    <col min="8000" max="8000" width="21.77734375" style="595" customWidth="1"/>
    <col min="8001" max="8001" width="2.77734375" style="595" customWidth="1"/>
    <col min="8002" max="8002" width="22.109375" style="595" customWidth="1"/>
    <col min="8003" max="8003" width="53.77734375" style="595" customWidth="1"/>
    <col min="8004" max="8004" width="2.77734375" style="595" customWidth="1"/>
    <col min="8005" max="8005" width="23.77734375" style="595" customWidth="1"/>
    <col min="8006" max="8006" width="2.77734375" style="595" customWidth="1"/>
    <col min="8007" max="8007" width="22.5546875" style="595" customWidth="1"/>
    <col min="8008" max="8008" width="2.77734375" style="595" customWidth="1"/>
    <col min="8009" max="8009" width="18.77734375" style="595" customWidth="1"/>
    <col min="8010" max="8010" width="2.77734375" style="595" customWidth="1"/>
    <col min="8011" max="8011" width="19.109375" style="595" customWidth="1"/>
    <col min="8012" max="8012" width="2.77734375" style="595" customWidth="1"/>
    <col min="8013" max="8013" width="19.77734375" style="595" customWidth="1"/>
    <col min="8014" max="8182" width="8.77734375" style="595"/>
    <col min="8183" max="8183" width="55.109375" style="595" customWidth="1"/>
    <col min="8184" max="8184" width="2.77734375" style="595" customWidth="1"/>
    <col min="8185" max="8185" width="19.44140625" style="595" customWidth="1"/>
    <col min="8186" max="8186" width="2.77734375" style="595" customWidth="1"/>
    <col min="8187" max="8187" width="20.77734375" style="595" customWidth="1"/>
    <col min="8188" max="8188" width="2.77734375" style="595" customWidth="1"/>
    <col min="8189" max="8189" width="21" style="595" customWidth="1"/>
    <col min="8190" max="8190" width="2.77734375" style="595" customWidth="1"/>
    <col min="8191" max="8191" width="18.77734375" style="595" customWidth="1"/>
    <col min="8192" max="8192" width="2.77734375" style="595" customWidth="1"/>
    <col min="8193" max="8193" width="16.77734375" style="595" customWidth="1"/>
    <col min="8194" max="8194" width="2.77734375" style="595" customWidth="1"/>
    <col min="8195" max="8195" width="16.44140625" style="595" customWidth="1"/>
    <col min="8196" max="8196" width="2.77734375" style="595" customWidth="1"/>
    <col min="8197" max="8197" width="19.77734375" style="595" customWidth="1"/>
    <col min="8198" max="8198" width="2.77734375" style="595" customWidth="1"/>
    <col min="8199" max="8199" width="19.44140625" style="595" customWidth="1"/>
    <col min="8200" max="8200" width="2.77734375" style="595" customWidth="1"/>
    <col min="8201" max="8201" width="17.109375" style="595" customWidth="1"/>
    <col min="8202" max="8202" width="2.77734375" style="595" customWidth="1"/>
    <col min="8203" max="8203" width="19.109375" style="595" customWidth="1"/>
    <col min="8204" max="8204" width="2.77734375" style="595" customWidth="1"/>
    <col min="8205" max="8205" width="18.109375" style="595" customWidth="1"/>
    <col min="8206" max="8206" width="2.77734375" style="595" customWidth="1"/>
    <col min="8207" max="8207" width="17.5546875" style="595" customWidth="1"/>
    <col min="8208" max="8208" width="2.77734375" style="595" customWidth="1"/>
    <col min="8209" max="8209" width="20.77734375" style="595" customWidth="1"/>
    <col min="8210" max="8210" width="2.77734375" style="595" customWidth="1"/>
    <col min="8211" max="8211" width="17.77734375" style="595" customWidth="1"/>
    <col min="8212" max="8212" width="2.77734375" style="595" customWidth="1"/>
    <col min="8213" max="8213" width="19.5546875" style="595" customWidth="1"/>
    <col min="8214" max="8214" width="2.77734375" style="595" customWidth="1"/>
    <col min="8215" max="8215" width="16" style="595" customWidth="1"/>
    <col min="8216" max="8216" width="2.77734375" style="595" customWidth="1"/>
    <col min="8217" max="8217" width="18.77734375" style="595" customWidth="1"/>
    <col min="8218" max="8218" width="2.77734375" style="595" customWidth="1"/>
    <col min="8219" max="8219" width="18.109375" style="595" customWidth="1"/>
    <col min="8220" max="8221" width="8.77734375" style="595" customWidth="1"/>
    <col min="8222" max="8222" width="2.77734375" style="595" customWidth="1"/>
    <col min="8223" max="8223" width="18.77734375" style="595" customWidth="1"/>
    <col min="8224" max="8224" width="2.77734375" style="595" customWidth="1"/>
    <col min="8225" max="8225" width="19" style="595" customWidth="1"/>
    <col min="8226" max="8226" width="2.77734375" style="595" customWidth="1"/>
    <col min="8227" max="8227" width="18.109375" style="595" customWidth="1"/>
    <col min="8228" max="8228" width="2.77734375" style="595" customWidth="1"/>
    <col min="8229" max="8229" width="18.5546875" style="595" customWidth="1"/>
    <col min="8230" max="8230" width="2.77734375" style="595" customWidth="1"/>
    <col min="8231" max="8231" width="18.77734375" style="595" customWidth="1"/>
    <col min="8232" max="8232" width="2.77734375" style="595" customWidth="1"/>
    <col min="8233" max="8233" width="22.5546875" style="595" customWidth="1"/>
    <col min="8234" max="8234" width="2.77734375" style="595" customWidth="1"/>
    <col min="8235" max="8235" width="19.109375" style="595" customWidth="1"/>
    <col min="8236" max="8236" width="2.77734375" style="595" customWidth="1"/>
    <col min="8237" max="8237" width="22.77734375" style="595" customWidth="1"/>
    <col min="8238" max="8238" width="2.77734375" style="595" customWidth="1"/>
    <col min="8239" max="8239" width="24.109375" style="595" customWidth="1"/>
    <col min="8240" max="8240" width="2.77734375" style="595" customWidth="1"/>
    <col min="8241" max="8241" width="22.77734375" style="595" customWidth="1"/>
    <col min="8242" max="8242" width="2.77734375" style="595" customWidth="1"/>
    <col min="8243" max="8243" width="19.77734375" style="595" customWidth="1"/>
    <col min="8244" max="8244" width="2.77734375" style="595" customWidth="1"/>
    <col min="8245" max="8245" width="22.44140625" style="595" customWidth="1"/>
    <col min="8246" max="8246" width="2.77734375" style="595" customWidth="1"/>
    <col min="8247" max="8247" width="21.77734375" style="595" customWidth="1"/>
    <col min="8248" max="8248" width="2.77734375" style="595" customWidth="1"/>
    <col min="8249" max="8249" width="25.109375" style="595" customWidth="1"/>
    <col min="8250" max="8250" width="53.109375" style="595" customWidth="1"/>
    <col min="8251" max="8251" width="2.77734375" style="595" customWidth="1"/>
    <col min="8252" max="8252" width="25.109375" style="595" customWidth="1"/>
    <col min="8253" max="8253" width="2.77734375" style="595" customWidth="1"/>
    <col min="8254" max="8254" width="24" style="595" customWidth="1"/>
    <col min="8255" max="8255" width="2.77734375" style="595" customWidth="1"/>
    <col min="8256" max="8256" width="21.77734375" style="595" customWidth="1"/>
    <col min="8257" max="8257" width="2.77734375" style="595" customWidth="1"/>
    <col min="8258" max="8258" width="22.109375" style="595" customWidth="1"/>
    <col min="8259" max="8259" width="53.77734375" style="595" customWidth="1"/>
    <col min="8260" max="8260" width="2.77734375" style="595" customWidth="1"/>
    <col min="8261" max="8261" width="23.77734375" style="595" customWidth="1"/>
    <col min="8262" max="8262" width="2.77734375" style="595" customWidth="1"/>
    <col min="8263" max="8263" width="22.5546875" style="595" customWidth="1"/>
    <col min="8264" max="8264" width="2.77734375" style="595" customWidth="1"/>
    <col min="8265" max="8265" width="18.77734375" style="595" customWidth="1"/>
    <col min="8266" max="8266" width="2.77734375" style="595" customWidth="1"/>
    <col min="8267" max="8267" width="19.109375" style="595" customWidth="1"/>
    <col min="8268" max="8268" width="2.77734375" style="595" customWidth="1"/>
    <col min="8269" max="8269" width="19.77734375" style="595" customWidth="1"/>
    <col min="8270" max="8438" width="8.77734375" style="595"/>
    <col min="8439" max="8439" width="55.109375" style="595" customWidth="1"/>
    <col min="8440" max="8440" width="2.77734375" style="595" customWidth="1"/>
    <col min="8441" max="8441" width="19.44140625" style="595" customWidth="1"/>
    <col min="8442" max="8442" width="2.77734375" style="595" customWidth="1"/>
    <col min="8443" max="8443" width="20.77734375" style="595" customWidth="1"/>
    <col min="8444" max="8444" width="2.77734375" style="595" customWidth="1"/>
    <col min="8445" max="8445" width="21" style="595" customWidth="1"/>
    <col min="8446" max="8446" width="2.77734375" style="595" customWidth="1"/>
    <col min="8447" max="8447" width="18.77734375" style="595" customWidth="1"/>
    <col min="8448" max="8448" width="2.77734375" style="595" customWidth="1"/>
    <col min="8449" max="8449" width="16.77734375" style="595" customWidth="1"/>
    <col min="8450" max="8450" width="2.77734375" style="595" customWidth="1"/>
    <col min="8451" max="8451" width="16.44140625" style="595" customWidth="1"/>
    <col min="8452" max="8452" width="2.77734375" style="595" customWidth="1"/>
    <col min="8453" max="8453" width="19.77734375" style="595" customWidth="1"/>
    <col min="8454" max="8454" width="2.77734375" style="595" customWidth="1"/>
    <col min="8455" max="8455" width="19.44140625" style="595" customWidth="1"/>
    <col min="8456" max="8456" width="2.77734375" style="595" customWidth="1"/>
    <col min="8457" max="8457" width="17.109375" style="595" customWidth="1"/>
    <col min="8458" max="8458" width="2.77734375" style="595" customWidth="1"/>
    <col min="8459" max="8459" width="19.109375" style="595" customWidth="1"/>
    <col min="8460" max="8460" width="2.77734375" style="595" customWidth="1"/>
    <col min="8461" max="8461" width="18.109375" style="595" customWidth="1"/>
    <col min="8462" max="8462" width="2.77734375" style="595" customWidth="1"/>
    <col min="8463" max="8463" width="17.5546875" style="595" customWidth="1"/>
    <col min="8464" max="8464" width="2.77734375" style="595" customWidth="1"/>
    <col min="8465" max="8465" width="20.77734375" style="595" customWidth="1"/>
    <col min="8466" max="8466" width="2.77734375" style="595" customWidth="1"/>
    <col min="8467" max="8467" width="17.77734375" style="595" customWidth="1"/>
    <col min="8468" max="8468" width="2.77734375" style="595" customWidth="1"/>
    <col min="8469" max="8469" width="19.5546875" style="595" customWidth="1"/>
    <col min="8470" max="8470" width="2.77734375" style="595" customWidth="1"/>
    <col min="8471" max="8471" width="16" style="595" customWidth="1"/>
    <col min="8472" max="8472" width="2.77734375" style="595" customWidth="1"/>
    <col min="8473" max="8473" width="18.77734375" style="595" customWidth="1"/>
    <col min="8474" max="8474" width="2.77734375" style="595" customWidth="1"/>
    <col min="8475" max="8475" width="18.109375" style="595" customWidth="1"/>
    <col min="8476" max="8477" width="8.77734375" style="595" customWidth="1"/>
    <col min="8478" max="8478" width="2.77734375" style="595" customWidth="1"/>
    <col min="8479" max="8479" width="18.77734375" style="595" customWidth="1"/>
    <col min="8480" max="8480" width="2.77734375" style="595" customWidth="1"/>
    <col min="8481" max="8481" width="19" style="595" customWidth="1"/>
    <col min="8482" max="8482" width="2.77734375" style="595" customWidth="1"/>
    <col min="8483" max="8483" width="18.109375" style="595" customWidth="1"/>
    <col min="8484" max="8484" width="2.77734375" style="595" customWidth="1"/>
    <col min="8485" max="8485" width="18.5546875" style="595" customWidth="1"/>
    <col min="8486" max="8486" width="2.77734375" style="595" customWidth="1"/>
    <col min="8487" max="8487" width="18.77734375" style="595" customWidth="1"/>
    <col min="8488" max="8488" width="2.77734375" style="595" customWidth="1"/>
    <col min="8489" max="8489" width="22.5546875" style="595" customWidth="1"/>
    <col min="8490" max="8490" width="2.77734375" style="595" customWidth="1"/>
    <col min="8491" max="8491" width="19.109375" style="595" customWidth="1"/>
    <col min="8492" max="8492" width="2.77734375" style="595" customWidth="1"/>
    <col min="8493" max="8493" width="22.77734375" style="595" customWidth="1"/>
    <col min="8494" max="8494" width="2.77734375" style="595" customWidth="1"/>
    <col min="8495" max="8495" width="24.109375" style="595" customWidth="1"/>
    <col min="8496" max="8496" width="2.77734375" style="595" customWidth="1"/>
    <col min="8497" max="8497" width="22.77734375" style="595" customWidth="1"/>
    <col min="8498" max="8498" width="2.77734375" style="595" customWidth="1"/>
    <col min="8499" max="8499" width="19.77734375" style="595" customWidth="1"/>
    <col min="8500" max="8500" width="2.77734375" style="595" customWidth="1"/>
    <col min="8501" max="8501" width="22.44140625" style="595" customWidth="1"/>
    <col min="8502" max="8502" width="2.77734375" style="595" customWidth="1"/>
    <col min="8503" max="8503" width="21.77734375" style="595" customWidth="1"/>
    <col min="8504" max="8504" width="2.77734375" style="595" customWidth="1"/>
    <col min="8505" max="8505" width="25.109375" style="595" customWidth="1"/>
    <col min="8506" max="8506" width="53.109375" style="595" customWidth="1"/>
    <col min="8507" max="8507" width="2.77734375" style="595" customWidth="1"/>
    <col min="8508" max="8508" width="25.109375" style="595" customWidth="1"/>
    <col min="8509" max="8509" width="2.77734375" style="595" customWidth="1"/>
    <col min="8510" max="8510" width="24" style="595" customWidth="1"/>
    <col min="8511" max="8511" width="2.77734375" style="595" customWidth="1"/>
    <col min="8512" max="8512" width="21.77734375" style="595" customWidth="1"/>
    <col min="8513" max="8513" width="2.77734375" style="595" customWidth="1"/>
    <col min="8514" max="8514" width="22.109375" style="595" customWidth="1"/>
    <col min="8515" max="8515" width="53.77734375" style="595" customWidth="1"/>
    <col min="8516" max="8516" width="2.77734375" style="595" customWidth="1"/>
    <col min="8517" max="8517" width="23.77734375" style="595" customWidth="1"/>
    <col min="8518" max="8518" width="2.77734375" style="595" customWidth="1"/>
    <col min="8519" max="8519" width="22.5546875" style="595" customWidth="1"/>
    <col min="8520" max="8520" width="2.77734375" style="595" customWidth="1"/>
    <col min="8521" max="8521" width="18.77734375" style="595" customWidth="1"/>
    <col min="8522" max="8522" width="2.77734375" style="595" customWidth="1"/>
    <col min="8523" max="8523" width="19.109375" style="595" customWidth="1"/>
    <col min="8524" max="8524" width="2.77734375" style="595" customWidth="1"/>
    <col min="8525" max="8525" width="19.77734375" style="595" customWidth="1"/>
    <col min="8526" max="8694" width="8.77734375" style="595"/>
    <col min="8695" max="8695" width="55.109375" style="595" customWidth="1"/>
    <col min="8696" max="8696" width="2.77734375" style="595" customWidth="1"/>
    <col min="8697" max="8697" width="19.44140625" style="595" customWidth="1"/>
    <col min="8698" max="8698" width="2.77734375" style="595" customWidth="1"/>
    <col min="8699" max="8699" width="20.77734375" style="595" customWidth="1"/>
    <col min="8700" max="8700" width="2.77734375" style="595" customWidth="1"/>
    <col min="8701" max="8701" width="21" style="595" customWidth="1"/>
    <col min="8702" max="8702" width="2.77734375" style="595" customWidth="1"/>
    <col min="8703" max="8703" width="18.77734375" style="595" customWidth="1"/>
    <col min="8704" max="8704" width="2.77734375" style="595" customWidth="1"/>
    <col min="8705" max="8705" width="16.77734375" style="595" customWidth="1"/>
    <col min="8706" max="8706" width="2.77734375" style="595" customWidth="1"/>
    <col min="8707" max="8707" width="16.44140625" style="595" customWidth="1"/>
    <col min="8708" max="8708" width="2.77734375" style="595" customWidth="1"/>
    <col min="8709" max="8709" width="19.77734375" style="595" customWidth="1"/>
    <col min="8710" max="8710" width="2.77734375" style="595" customWidth="1"/>
    <col min="8711" max="8711" width="19.44140625" style="595" customWidth="1"/>
    <col min="8712" max="8712" width="2.77734375" style="595" customWidth="1"/>
    <col min="8713" max="8713" width="17.109375" style="595" customWidth="1"/>
    <col min="8714" max="8714" width="2.77734375" style="595" customWidth="1"/>
    <col min="8715" max="8715" width="19.109375" style="595" customWidth="1"/>
    <col min="8716" max="8716" width="2.77734375" style="595" customWidth="1"/>
    <col min="8717" max="8717" width="18.109375" style="595" customWidth="1"/>
    <col min="8718" max="8718" width="2.77734375" style="595" customWidth="1"/>
    <col min="8719" max="8719" width="17.5546875" style="595" customWidth="1"/>
    <col min="8720" max="8720" width="2.77734375" style="595" customWidth="1"/>
    <col min="8721" max="8721" width="20.77734375" style="595" customWidth="1"/>
    <col min="8722" max="8722" width="2.77734375" style="595" customWidth="1"/>
    <col min="8723" max="8723" width="17.77734375" style="595" customWidth="1"/>
    <col min="8724" max="8724" width="2.77734375" style="595" customWidth="1"/>
    <col min="8725" max="8725" width="19.5546875" style="595" customWidth="1"/>
    <col min="8726" max="8726" width="2.77734375" style="595" customWidth="1"/>
    <col min="8727" max="8727" width="16" style="595" customWidth="1"/>
    <col min="8728" max="8728" width="2.77734375" style="595" customWidth="1"/>
    <col min="8729" max="8729" width="18.77734375" style="595" customWidth="1"/>
    <col min="8730" max="8730" width="2.77734375" style="595" customWidth="1"/>
    <col min="8731" max="8731" width="18.109375" style="595" customWidth="1"/>
    <col min="8732" max="8733" width="8.77734375" style="595" customWidth="1"/>
    <col min="8734" max="8734" width="2.77734375" style="595" customWidth="1"/>
    <col min="8735" max="8735" width="18.77734375" style="595" customWidth="1"/>
    <col min="8736" max="8736" width="2.77734375" style="595" customWidth="1"/>
    <col min="8737" max="8737" width="19" style="595" customWidth="1"/>
    <col min="8738" max="8738" width="2.77734375" style="595" customWidth="1"/>
    <col min="8739" max="8739" width="18.109375" style="595" customWidth="1"/>
    <col min="8740" max="8740" width="2.77734375" style="595" customWidth="1"/>
    <col min="8741" max="8741" width="18.5546875" style="595" customWidth="1"/>
    <col min="8742" max="8742" width="2.77734375" style="595" customWidth="1"/>
    <col min="8743" max="8743" width="18.77734375" style="595" customWidth="1"/>
    <col min="8744" max="8744" width="2.77734375" style="595" customWidth="1"/>
    <col min="8745" max="8745" width="22.5546875" style="595" customWidth="1"/>
    <col min="8746" max="8746" width="2.77734375" style="595" customWidth="1"/>
    <col min="8747" max="8747" width="19.109375" style="595" customWidth="1"/>
    <col min="8748" max="8748" width="2.77734375" style="595" customWidth="1"/>
    <col min="8749" max="8749" width="22.77734375" style="595" customWidth="1"/>
    <col min="8750" max="8750" width="2.77734375" style="595" customWidth="1"/>
    <col min="8751" max="8751" width="24.109375" style="595" customWidth="1"/>
    <col min="8752" max="8752" width="2.77734375" style="595" customWidth="1"/>
    <col min="8753" max="8753" width="22.77734375" style="595" customWidth="1"/>
    <col min="8754" max="8754" width="2.77734375" style="595" customWidth="1"/>
    <col min="8755" max="8755" width="19.77734375" style="595" customWidth="1"/>
    <col min="8756" max="8756" width="2.77734375" style="595" customWidth="1"/>
    <col min="8757" max="8757" width="22.44140625" style="595" customWidth="1"/>
    <col min="8758" max="8758" width="2.77734375" style="595" customWidth="1"/>
    <col min="8759" max="8759" width="21.77734375" style="595" customWidth="1"/>
    <col min="8760" max="8760" width="2.77734375" style="595" customWidth="1"/>
    <col min="8761" max="8761" width="25.109375" style="595" customWidth="1"/>
    <col min="8762" max="8762" width="53.109375" style="595" customWidth="1"/>
    <col min="8763" max="8763" width="2.77734375" style="595" customWidth="1"/>
    <col min="8764" max="8764" width="25.109375" style="595" customWidth="1"/>
    <col min="8765" max="8765" width="2.77734375" style="595" customWidth="1"/>
    <col min="8766" max="8766" width="24" style="595" customWidth="1"/>
    <col min="8767" max="8767" width="2.77734375" style="595" customWidth="1"/>
    <col min="8768" max="8768" width="21.77734375" style="595" customWidth="1"/>
    <col min="8769" max="8769" width="2.77734375" style="595" customWidth="1"/>
    <col min="8770" max="8770" width="22.109375" style="595" customWidth="1"/>
    <col min="8771" max="8771" width="53.77734375" style="595" customWidth="1"/>
    <col min="8772" max="8772" width="2.77734375" style="595" customWidth="1"/>
    <col min="8773" max="8773" width="23.77734375" style="595" customWidth="1"/>
    <col min="8774" max="8774" width="2.77734375" style="595" customWidth="1"/>
    <col min="8775" max="8775" width="22.5546875" style="595" customWidth="1"/>
    <col min="8776" max="8776" width="2.77734375" style="595" customWidth="1"/>
    <col min="8777" max="8777" width="18.77734375" style="595" customWidth="1"/>
    <col min="8778" max="8778" width="2.77734375" style="595" customWidth="1"/>
    <col min="8779" max="8779" width="19.109375" style="595" customWidth="1"/>
    <col min="8780" max="8780" width="2.77734375" style="595" customWidth="1"/>
    <col min="8781" max="8781" width="19.77734375" style="595" customWidth="1"/>
    <col min="8782" max="8950" width="8.77734375" style="595"/>
    <col min="8951" max="8951" width="55.109375" style="595" customWidth="1"/>
    <col min="8952" max="8952" width="2.77734375" style="595" customWidth="1"/>
    <col min="8953" max="8953" width="19.44140625" style="595" customWidth="1"/>
    <col min="8954" max="8954" width="2.77734375" style="595" customWidth="1"/>
    <col min="8955" max="8955" width="20.77734375" style="595" customWidth="1"/>
    <col min="8956" max="8956" width="2.77734375" style="595" customWidth="1"/>
    <col min="8957" max="8957" width="21" style="595" customWidth="1"/>
    <col min="8958" max="8958" width="2.77734375" style="595" customWidth="1"/>
    <col min="8959" max="8959" width="18.77734375" style="595" customWidth="1"/>
    <col min="8960" max="8960" width="2.77734375" style="595" customWidth="1"/>
    <col min="8961" max="8961" width="16.77734375" style="595" customWidth="1"/>
    <col min="8962" max="8962" width="2.77734375" style="595" customWidth="1"/>
    <col min="8963" max="8963" width="16.44140625" style="595" customWidth="1"/>
    <col min="8964" max="8964" width="2.77734375" style="595" customWidth="1"/>
    <col min="8965" max="8965" width="19.77734375" style="595" customWidth="1"/>
    <col min="8966" max="8966" width="2.77734375" style="595" customWidth="1"/>
    <col min="8967" max="8967" width="19.44140625" style="595" customWidth="1"/>
    <col min="8968" max="8968" width="2.77734375" style="595" customWidth="1"/>
    <col min="8969" max="8969" width="17.109375" style="595" customWidth="1"/>
    <col min="8970" max="8970" width="2.77734375" style="595" customWidth="1"/>
    <col min="8971" max="8971" width="19.109375" style="595" customWidth="1"/>
    <col min="8972" max="8972" width="2.77734375" style="595" customWidth="1"/>
    <col min="8973" max="8973" width="18.109375" style="595" customWidth="1"/>
    <col min="8974" max="8974" width="2.77734375" style="595" customWidth="1"/>
    <col min="8975" max="8975" width="17.5546875" style="595" customWidth="1"/>
    <col min="8976" max="8976" width="2.77734375" style="595" customWidth="1"/>
    <col min="8977" max="8977" width="20.77734375" style="595" customWidth="1"/>
    <col min="8978" max="8978" width="2.77734375" style="595" customWidth="1"/>
    <col min="8979" max="8979" width="17.77734375" style="595" customWidth="1"/>
    <col min="8980" max="8980" width="2.77734375" style="595" customWidth="1"/>
    <col min="8981" max="8981" width="19.5546875" style="595" customWidth="1"/>
    <col min="8982" max="8982" width="2.77734375" style="595" customWidth="1"/>
    <col min="8983" max="8983" width="16" style="595" customWidth="1"/>
    <col min="8984" max="8984" width="2.77734375" style="595" customWidth="1"/>
    <col min="8985" max="8985" width="18.77734375" style="595" customWidth="1"/>
    <col min="8986" max="8986" width="2.77734375" style="595" customWidth="1"/>
    <col min="8987" max="8987" width="18.109375" style="595" customWidth="1"/>
    <col min="8988" max="8989" width="8.77734375" style="595" customWidth="1"/>
    <col min="8990" max="8990" width="2.77734375" style="595" customWidth="1"/>
    <col min="8991" max="8991" width="18.77734375" style="595" customWidth="1"/>
    <col min="8992" max="8992" width="2.77734375" style="595" customWidth="1"/>
    <col min="8993" max="8993" width="19" style="595" customWidth="1"/>
    <col min="8994" max="8994" width="2.77734375" style="595" customWidth="1"/>
    <col min="8995" max="8995" width="18.109375" style="595" customWidth="1"/>
    <col min="8996" max="8996" width="2.77734375" style="595" customWidth="1"/>
    <col min="8997" max="8997" width="18.5546875" style="595" customWidth="1"/>
    <col min="8998" max="8998" width="2.77734375" style="595" customWidth="1"/>
    <col min="8999" max="8999" width="18.77734375" style="595" customWidth="1"/>
    <col min="9000" max="9000" width="2.77734375" style="595" customWidth="1"/>
    <col min="9001" max="9001" width="22.5546875" style="595" customWidth="1"/>
    <col min="9002" max="9002" width="2.77734375" style="595" customWidth="1"/>
    <col min="9003" max="9003" width="19.109375" style="595" customWidth="1"/>
    <col min="9004" max="9004" width="2.77734375" style="595" customWidth="1"/>
    <col min="9005" max="9005" width="22.77734375" style="595" customWidth="1"/>
    <col min="9006" max="9006" width="2.77734375" style="595" customWidth="1"/>
    <col min="9007" max="9007" width="24.109375" style="595" customWidth="1"/>
    <col min="9008" max="9008" width="2.77734375" style="595" customWidth="1"/>
    <col min="9009" max="9009" width="22.77734375" style="595" customWidth="1"/>
    <col min="9010" max="9010" width="2.77734375" style="595" customWidth="1"/>
    <col min="9011" max="9011" width="19.77734375" style="595" customWidth="1"/>
    <col min="9012" max="9012" width="2.77734375" style="595" customWidth="1"/>
    <col min="9013" max="9013" width="22.44140625" style="595" customWidth="1"/>
    <col min="9014" max="9014" width="2.77734375" style="595" customWidth="1"/>
    <col min="9015" max="9015" width="21.77734375" style="595" customWidth="1"/>
    <col min="9016" max="9016" width="2.77734375" style="595" customWidth="1"/>
    <col min="9017" max="9017" width="25.109375" style="595" customWidth="1"/>
    <col min="9018" max="9018" width="53.109375" style="595" customWidth="1"/>
    <col min="9019" max="9019" width="2.77734375" style="595" customWidth="1"/>
    <col min="9020" max="9020" width="25.109375" style="595" customWidth="1"/>
    <col min="9021" max="9021" width="2.77734375" style="595" customWidth="1"/>
    <col min="9022" max="9022" width="24" style="595" customWidth="1"/>
    <col min="9023" max="9023" width="2.77734375" style="595" customWidth="1"/>
    <col min="9024" max="9024" width="21.77734375" style="595" customWidth="1"/>
    <col min="9025" max="9025" width="2.77734375" style="595" customWidth="1"/>
    <col min="9026" max="9026" width="22.109375" style="595" customWidth="1"/>
    <col min="9027" max="9027" width="53.77734375" style="595" customWidth="1"/>
    <col min="9028" max="9028" width="2.77734375" style="595" customWidth="1"/>
    <col min="9029" max="9029" width="23.77734375" style="595" customWidth="1"/>
    <col min="9030" max="9030" width="2.77734375" style="595" customWidth="1"/>
    <col min="9031" max="9031" width="22.5546875" style="595" customWidth="1"/>
    <col min="9032" max="9032" width="2.77734375" style="595" customWidth="1"/>
    <col min="9033" max="9033" width="18.77734375" style="595" customWidth="1"/>
    <col min="9034" max="9034" width="2.77734375" style="595" customWidth="1"/>
    <col min="9035" max="9035" width="19.109375" style="595" customWidth="1"/>
    <col min="9036" max="9036" width="2.77734375" style="595" customWidth="1"/>
    <col min="9037" max="9037" width="19.77734375" style="595" customWidth="1"/>
    <col min="9038" max="9206" width="8.77734375" style="595"/>
    <col min="9207" max="9207" width="55.109375" style="595" customWidth="1"/>
    <col min="9208" max="9208" width="2.77734375" style="595" customWidth="1"/>
    <col min="9209" max="9209" width="19.44140625" style="595" customWidth="1"/>
    <col min="9210" max="9210" width="2.77734375" style="595" customWidth="1"/>
    <col min="9211" max="9211" width="20.77734375" style="595" customWidth="1"/>
    <col min="9212" max="9212" width="2.77734375" style="595" customWidth="1"/>
    <col min="9213" max="9213" width="21" style="595" customWidth="1"/>
    <col min="9214" max="9214" width="2.77734375" style="595" customWidth="1"/>
    <col min="9215" max="9215" width="18.77734375" style="595" customWidth="1"/>
    <col min="9216" max="9216" width="2.77734375" style="595" customWidth="1"/>
    <col min="9217" max="9217" width="16.77734375" style="595" customWidth="1"/>
    <col min="9218" max="9218" width="2.77734375" style="595" customWidth="1"/>
    <col min="9219" max="9219" width="16.44140625" style="595" customWidth="1"/>
    <col min="9220" max="9220" width="2.77734375" style="595" customWidth="1"/>
    <col min="9221" max="9221" width="19.77734375" style="595" customWidth="1"/>
    <col min="9222" max="9222" width="2.77734375" style="595" customWidth="1"/>
    <col min="9223" max="9223" width="19.44140625" style="595" customWidth="1"/>
    <col min="9224" max="9224" width="2.77734375" style="595" customWidth="1"/>
    <col min="9225" max="9225" width="17.109375" style="595" customWidth="1"/>
    <col min="9226" max="9226" width="2.77734375" style="595" customWidth="1"/>
    <col min="9227" max="9227" width="19.109375" style="595" customWidth="1"/>
    <col min="9228" max="9228" width="2.77734375" style="595" customWidth="1"/>
    <col min="9229" max="9229" width="18.109375" style="595" customWidth="1"/>
    <col min="9230" max="9230" width="2.77734375" style="595" customWidth="1"/>
    <col min="9231" max="9231" width="17.5546875" style="595" customWidth="1"/>
    <col min="9232" max="9232" width="2.77734375" style="595" customWidth="1"/>
    <col min="9233" max="9233" width="20.77734375" style="595" customWidth="1"/>
    <col min="9234" max="9234" width="2.77734375" style="595" customWidth="1"/>
    <col min="9235" max="9235" width="17.77734375" style="595" customWidth="1"/>
    <col min="9236" max="9236" width="2.77734375" style="595" customWidth="1"/>
    <col min="9237" max="9237" width="19.5546875" style="595" customWidth="1"/>
    <col min="9238" max="9238" width="2.77734375" style="595" customWidth="1"/>
    <col min="9239" max="9239" width="16" style="595" customWidth="1"/>
    <col min="9240" max="9240" width="2.77734375" style="595" customWidth="1"/>
    <col min="9241" max="9241" width="18.77734375" style="595" customWidth="1"/>
    <col min="9242" max="9242" width="2.77734375" style="595" customWidth="1"/>
    <col min="9243" max="9243" width="18.109375" style="595" customWidth="1"/>
    <col min="9244" max="9245" width="8.77734375" style="595" customWidth="1"/>
    <col min="9246" max="9246" width="2.77734375" style="595" customWidth="1"/>
    <col min="9247" max="9247" width="18.77734375" style="595" customWidth="1"/>
    <col min="9248" max="9248" width="2.77734375" style="595" customWidth="1"/>
    <col min="9249" max="9249" width="19" style="595" customWidth="1"/>
    <col min="9250" max="9250" width="2.77734375" style="595" customWidth="1"/>
    <col min="9251" max="9251" width="18.109375" style="595" customWidth="1"/>
    <col min="9252" max="9252" width="2.77734375" style="595" customWidth="1"/>
    <col min="9253" max="9253" width="18.5546875" style="595" customWidth="1"/>
    <col min="9254" max="9254" width="2.77734375" style="595" customWidth="1"/>
    <col min="9255" max="9255" width="18.77734375" style="595" customWidth="1"/>
    <col min="9256" max="9256" width="2.77734375" style="595" customWidth="1"/>
    <col min="9257" max="9257" width="22.5546875" style="595" customWidth="1"/>
    <col min="9258" max="9258" width="2.77734375" style="595" customWidth="1"/>
    <col min="9259" max="9259" width="19.109375" style="595" customWidth="1"/>
    <col min="9260" max="9260" width="2.77734375" style="595" customWidth="1"/>
    <col min="9261" max="9261" width="22.77734375" style="595" customWidth="1"/>
    <col min="9262" max="9262" width="2.77734375" style="595" customWidth="1"/>
    <col min="9263" max="9263" width="24.109375" style="595" customWidth="1"/>
    <col min="9264" max="9264" width="2.77734375" style="595" customWidth="1"/>
    <col min="9265" max="9265" width="22.77734375" style="595" customWidth="1"/>
    <col min="9266" max="9266" width="2.77734375" style="595" customWidth="1"/>
    <col min="9267" max="9267" width="19.77734375" style="595" customWidth="1"/>
    <col min="9268" max="9268" width="2.77734375" style="595" customWidth="1"/>
    <col min="9269" max="9269" width="22.44140625" style="595" customWidth="1"/>
    <col min="9270" max="9270" width="2.77734375" style="595" customWidth="1"/>
    <col min="9271" max="9271" width="21.77734375" style="595" customWidth="1"/>
    <col min="9272" max="9272" width="2.77734375" style="595" customWidth="1"/>
    <col min="9273" max="9273" width="25.109375" style="595" customWidth="1"/>
    <col min="9274" max="9274" width="53.109375" style="595" customWidth="1"/>
    <col min="9275" max="9275" width="2.77734375" style="595" customWidth="1"/>
    <col min="9276" max="9276" width="25.109375" style="595" customWidth="1"/>
    <col min="9277" max="9277" width="2.77734375" style="595" customWidth="1"/>
    <col min="9278" max="9278" width="24" style="595" customWidth="1"/>
    <col min="9279" max="9279" width="2.77734375" style="595" customWidth="1"/>
    <col min="9280" max="9280" width="21.77734375" style="595" customWidth="1"/>
    <col min="9281" max="9281" width="2.77734375" style="595" customWidth="1"/>
    <col min="9282" max="9282" width="22.109375" style="595" customWidth="1"/>
    <col min="9283" max="9283" width="53.77734375" style="595" customWidth="1"/>
    <col min="9284" max="9284" width="2.77734375" style="595" customWidth="1"/>
    <col min="9285" max="9285" width="23.77734375" style="595" customWidth="1"/>
    <col min="9286" max="9286" width="2.77734375" style="595" customWidth="1"/>
    <col min="9287" max="9287" width="22.5546875" style="595" customWidth="1"/>
    <col min="9288" max="9288" width="2.77734375" style="595" customWidth="1"/>
    <col min="9289" max="9289" width="18.77734375" style="595" customWidth="1"/>
    <col min="9290" max="9290" width="2.77734375" style="595" customWidth="1"/>
    <col min="9291" max="9291" width="19.109375" style="595" customWidth="1"/>
    <col min="9292" max="9292" width="2.77734375" style="595" customWidth="1"/>
    <col min="9293" max="9293" width="19.77734375" style="595" customWidth="1"/>
    <col min="9294" max="9462" width="8.77734375" style="595"/>
    <col min="9463" max="9463" width="55.109375" style="595" customWidth="1"/>
    <col min="9464" max="9464" width="2.77734375" style="595" customWidth="1"/>
    <col min="9465" max="9465" width="19.44140625" style="595" customWidth="1"/>
    <col min="9466" max="9466" width="2.77734375" style="595" customWidth="1"/>
    <col min="9467" max="9467" width="20.77734375" style="595" customWidth="1"/>
    <col min="9468" max="9468" width="2.77734375" style="595" customWidth="1"/>
    <col min="9469" max="9469" width="21" style="595" customWidth="1"/>
    <col min="9470" max="9470" width="2.77734375" style="595" customWidth="1"/>
    <col min="9471" max="9471" width="18.77734375" style="595" customWidth="1"/>
    <col min="9472" max="9472" width="2.77734375" style="595" customWidth="1"/>
    <col min="9473" max="9473" width="16.77734375" style="595" customWidth="1"/>
    <col min="9474" max="9474" width="2.77734375" style="595" customWidth="1"/>
    <col min="9475" max="9475" width="16.44140625" style="595" customWidth="1"/>
    <col min="9476" max="9476" width="2.77734375" style="595" customWidth="1"/>
    <col min="9477" max="9477" width="19.77734375" style="595" customWidth="1"/>
    <col min="9478" max="9478" width="2.77734375" style="595" customWidth="1"/>
    <col min="9479" max="9479" width="19.44140625" style="595" customWidth="1"/>
    <col min="9480" max="9480" width="2.77734375" style="595" customWidth="1"/>
    <col min="9481" max="9481" width="17.109375" style="595" customWidth="1"/>
    <col min="9482" max="9482" width="2.77734375" style="595" customWidth="1"/>
    <col min="9483" max="9483" width="19.109375" style="595" customWidth="1"/>
    <col min="9484" max="9484" width="2.77734375" style="595" customWidth="1"/>
    <col min="9485" max="9485" width="18.109375" style="595" customWidth="1"/>
    <col min="9486" max="9486" width="2.77734375" style="595" customWidth="1"/>
    <col min="9487" max="9487" width="17.5546875" style="595" customWidth="1"/>
    <col min="9488" max="9488" width="2.77734375" style="595" customWidth="1"/>
    <col min="9489" max="9489" width="20.77734375" style="595" customWidth="1"/>
    <col min="9490" max="9490" width="2.77734375" style="595" customWidth="1"/>
    <col min="9491" max="9491" width="17.77734375" style="595" customWidth="1"/>
    <col min="9492" max="9492" width="2.77734375" style="595" customWidth="1"/>
    <col min="9493" max="9493" width="19.5546875" style="595" customWidth="1"/>
    <col min="9494" max="9494" width="2.77734375" style="595" customWidth="1"/>
    <col min="9495" max="9495" width="16" style="595" customWidth="1"/>
    <col min="9496" max="9496" width="2.77734375" style="595" customWidth="1"/>
    <col min="9497" max="9497" width="18.77734375" style="595" customWidth="1"/>
    <col min="9498" max="9498" width="2.77734375" style="595" customWidth="1"/>
    <col min="9499" max="9499" width="18.109375" style="595" customWidth="1"/>
    <col min="9500" max="9501" width="8.77734375" style="595" customWidth="1"/>
    <col min="9502" max="9502" width="2.77734375" style="595" customWidth="1"/>
    <col min="9503" max="9503" width="18.77734375" style="595" customWidth="1"/>
    <col min="9504" max="9504" width="2.77734375" style="595" customWidth="1"/>
    <col min="9505" max="9505" width="19" style="595" customWidth="1"/>
    <col min="9506" max="9506" width="2.77734375" style="595" customWidth="1"/>
    <col min="9507" max="9507" width="18.109375" style="595" customWidth="1"/>
    <col min="9508" max="9508" width="2.77734375" style="595" customWidth="1"/>
    <col min="9509" max="9509" width="18.5546875" style="595" customWidth="1"/>
    <col min="9510" max="9510" width="2.77734375" style="595" customWidth="1"/>
    <col min="9511" max="9511" width="18.77734375" style="595" customWidth="1"/>
    <col min="9512" max="9512" width="2.77734375" style="595" customWidth="1"/>
    <col min="9513" max="9513" width="22.5546875" style="595" customWidth="1"/>
    <col min="9514" max="9514" width="2.77734375" style="595" customWidth="1"/>
    <col min="9515" max="9515" width="19.109375" style="595" customWidth="1"/>
    <col min="9516" max="9516" width="2.77734375" style="595" customWidth="1"/>
    <col min="9517" max="9517" width="22.77734375" style="595" customWidth="1"/>
    <col min="9518" max="9518" width="2.77734375" style="595" customWidth="1"/>
    <col min="9519" max="9519" width="24.109375" style="595" customWidth="1"/>
    <col min="9520" max="9520" width="2.77734375" style="595" customWidth="1"/>
    <col min="9521" max="9521" width="22.77734375" style="595" customWidth="1"/>
    <col min="9522" max="9522" width="2.77734375" style="595" customWidth="1"/>
    <col min="9523" max="9523" width="19.77734375" style="595" customWidth="1"/>
    <col min="9524" max="9524" width="2.77734375" style="595" customWidth="1"/>
    <col min="9525" max="9525" width="22.44140625" style="595" customWidth="1"/>
    <col min="9526" max="9526" width="2.77734375" style="595" customWidth="1"/>
    <col min="9527" max="9527" width="21.77734375" style="595" customWidth="1"/>
    <col min="9528" max="9528" width="2.77734375" style="595" customWidth="1"/>
    <col min="9529" max="9529" width="25.109375" style="595" customWidth="1"/>
    <col min="9530" max="9530" width="53.109375" style="595" customWidth="1"/>
    <col min="9531" max="9531" width="2.77734375" style="595" customWidth="1"/>
    <col min="9532" max="9532" width="25.109375" style="595" customWidth="1"/>
    <col min="9533" max="9533" width="2.77734375" style="595" customWidth="1"/>
    <col min="9534" max="9534" width="24" style="595" customWidth="1"/>
    <col min="9535" max="9535" width="2.77734375" style="595" customWidth="1"/>
    <col min="9536" max="9536" width="21.77734375" style="595" customWidth="1"/>
    <col min="9537" max="9537" width="2.77734375" style="595" customWidth="1"/>
    <col min="9538" max="9538" width="22.109375" style="595" customWidth="1"/>
    <col min="9539" max="9539" width="53.77734375" style="595" customWidth="1"/>
    <col min="9540" max="9540" width="2.77734375" style="595" customWidth="1"/>
    <col min="9541" max="9541" width="23.77734375" style="595" customWidth="1"/>
    <col min="9542" max="9542" width="2.77734375" style="595" customWidth="1"/>
    <col min="9543" max="9543" width="22.5546875" style="595" customWidth="1"/>
    <col min="9544" max="9544" width="2.77734375" style="595" customWidth="1"/>
    <col min="9545" max="9545" width="18.77734375" style="595" customWidth="1"/>
    <col min="9546" max="9546" width="2.77734375" style="595" customWidth="1"/>
    <col min="9547" max="9547" width="19.109375" style="595" customWidth="1"/>
    <col min="9548" max="9548" width="2.77734375" style="595" customWidth="1"/>
    <col min="9549" max="9549" width="19.77734375" style="595" customWidth="1"/>
    <col min="9550" max="9718" width="8.77734375" style="595"/>
    <col min="9719" max="9719" width="55.109375" style="595" customWidth="1"/>
    <col min="9720" max="9720" width="2.77734375" style="595" customWidth="1"/>
    <col min="9721" max="9721" width="19.44140625" style="595" customWidth="1"/>
    <col min="9722" max="9722" width="2.77734375" style="595" customWidth="1"/>
    <col min="9723" max="9723" width="20.77734375" style="595" customWidth="1"/>
    <col min="9724" max="9724" width="2.77734375" style="595" customWidth="1"/>
    <col min="9725" max="9725" width="21" style="595" customWidth="1"/>
    <col min="9726" max="9726" width="2.77734375" style="595" customWidth="1"/>
    <col min="9727" max="9727" width="18.77734375" style="595" customWidth="1"/>
    <col min="9728" max="9728" width="2.77734375" style="595" customWidth="1"/>
    <col min="9729" max="9729" width="16.77734375" style="595" customWidth="1"/>
    <col min="9730" max="9730" width="2.77734375" style="595" customWidth="1"/>
    <col min="9731" max="9731" width="16.44140625" style="595" customWidth="1"/>
    <col min="9732" max="9732" width="2.77734375" style="595" customWidth="1"/>
    <col min="9733" max="9733" width="19.77734375" style="595" customWidth="1"/>
    <col min="9734" max="9734" width="2.77734375" style="595" customWidth="1"/>
    <col min="9735" max="9735" width="19.44140625" style="595" customWidth="1"/>
    <col min="9736" max="9736" width="2.77734375" style="595" customWidth="1"/>
    <col min="9737" max="9737" width="17.109375" style="595" customWidth="1"/>
    <col min="9738" max="9738" width="2.77734375" style="595" customWidth="1"/>
    <col min="9739" max="9739" width="19.109375" style="595" customWidth="1"/>
    <col min="9740" max="9740" width="2.77734375" style="595" customWidth="1"/>
    <col min="9741" max="9741" width="18.109375" style="595" customWidth="1"/>
    <col min="9742" max="9742" width="2.77734375" style="595" customWidth="1"/>
    <col min="9743" max="9743" width="17.5546875" style="595" customWidth="1"/>
    <col min="9744" max="9744" width="2.77734375" style="595" customWidth="1"/>
    <col min="9745" max="9745" width="20.77734375" style="595" customWidth="1"/>
    <col min="9746" max="9746" width="2.77734375" style="595" customWidth="1"/>
    <col min="9747" max="9747" width="17.77734375" style="595" customWidth="1"/>
    <col min="9748" max="9748" width="2.77734375" style="595" customWidth="1"/>
    <col min="9749" max="9749" width="19.5546875" style="595" customWidth="1"/>
    <col min="9750" max="9750" width="2.77734375" style="595" customWidth="1"/>
    <col min="9751" max="9751" width="16" style="595" customWidth="1"/>
    <col min="9752" max="9752" width="2.77734375" style="595" customWidth="1"/>
    <col min="9753" max="9753" width="18.77734375" style="595" customWidth="1"/>
    <col min="9754" max="9754" width="2.77734375" style="595" customWidth="1"/>
    <col min="9755" max="9755" width="18.109375" style="595" customWidth="1"/>
    <col min="9756" max="9757" width="8.77734375" style="595" customWidth="1"/>
    <col min="9758" max="9758" width="2.77734375" style="595" customWidth="1"/>
    <col min="9759" max="9759" width="18.77734375" style="595" customWidth="1"/>
    <col min="9760" max="9760" width="2.77734375" style="595" customWidth="1"/>
    <col min="9761" max="9761" width="19" style="595" customWidth="1"/>
    <col min="9762" max="9762" width="2.77734375" style="595" customWidth="1"/>
    <col min="9763" max="9763" width="18.109375" style="595" customWidth="1"/>
    <col min="9764" max="9764" width="2.77734375" style="595" customWidth="1"/>
    <col min="9765" max="9765" width="18.5546875" style="595" customWidth="1"/>
    <col min="9766" max="9766" width="2.77734375" style="595" customWidth="1"/>
    <col min="9767" max="9767" width="18.77734375" style="595" customWidth="1"/>
    <col min="9768" max="9768" width="2.77734375" style="595" customWidth="1"/>
    <col min="9769" max="9769" width="22.5546875" style="595" customWidth="1"/>
    <col min="9770" max="9770" width="2.77734375" style="595" customWidth="1"/>
    <col min="9771" max="9771" width="19.109375" style="595" customWidth="1"/>
    <col min="9772" max="9772" width="2.77734375" style="595" customWidth="1"/>
    <col min="9773" max="9773" width="22.77734375" style="595" customWidth="1"/>
    <col min="9774" max="9774" width="2.77734375" style="595" customWidth="1"/>
    <col min="9775" max="9775" width="24.109375" style="595" customWidth="1"/>
    <col min="9776" max="9776" width="2.77734375" style="595" customWidth="1"/>
    <col min="9777" max="9777" width="22.77734375" style="595" customWidth="1"/>
    <col min="9778" max="9778" width="2.77734375" style="595" customWidth="1"/>
    <col min="9779" max="9779" width="19.77734375" style="595" customWidth="1"/>
    <col min="9780" max="9780" width="2.77734375" style="595" customWidth="1"/>
    <col min="9781" max="9781" width="22.44140625" style="595" customWidth="1"/>
    <col min="9782" max="9782" width="2.77734375" style="595" customWidth="1"/>
    <col min="9783" max="9783" width="21.77734375" style="595" customWidth="1"/>
    <col min="9784" max="9784" width="2.77734375" style="595" customWidth="1"/>
    <col min="9785" max="9785" width="25.109375" style="595" customWidth="1"/>
    <col min="9786" max="9786" width="53.109375" style="595" customWidth="1"/>
    <col min="9787" max="9787" width="2.77734375" style="595" customWidth="1"/>
    <col min="9788" max="9788" width="25.109375" style="595" customWidth="1"/>
    <col min="9789" max="9789" width="2.77734375" style="595" customWidth="1"/>
    <col min="9790" max="9790" width="24" style="595" customWidth="1"/>
    <col min="9791" max="9791" width="2.77734375" style="595" customWidth="1"/>
    <col min="9792" max="9792" width="21.77734375" style="595" customWidth="1"/>
    <col min="9793" max="9793" width="2.77734375" style="595" customWidth="1"/>
    <col min="9794" max="9794" width="22.109375" style="595" customWidth="1"/>
    <col min="9795" max="9795" width="53.77734375" style="595" customWidth="1"/>
    <col min="9796" max="9796" width="2.77734375" style="595" customWidth="1"/>
    <col min="9797" max="9797" width="23.77734375" style="595" customWidth="1"/>
    <col min="9798" max="9798" width="2.77734375" style="595" customWidth="1"/>
    <col min="9799" max="9799" width="22.5546875" style="595" customWidth="1"/>
    <col min="9800" max="9800" width="2.77734375" style="595" customWidth="1"/>
    <col min="9801" max="9801" width="18.77734375" style="595" customWidth="1"/>
    <col min="9802" max="9802" width="2.77734375" style="595" customWidth="1"/>
    <col min="9803" max="9803" width="19.109375" style="595" customWidth="1"/>
    <col min="9804" max="9804" width="2.77734375" style="595" customWidth="1"/>
    <col min="9805" max="9805" width="19.77734375" style="595" customWidth="1"/>
    <col min="9806" max="9974" width="8.77734375" style="595"/>
    <col min="9975" max="9975" width="55.109375" style="595" customWidth="1"/>
    <col min="9976" max="9976" width="2.77734375" style="595" customWidth="1"/>
    <col min="9977" max="9977" width="19.44140625" style="595" customWidth="1"/>
    <col min="9978" max="9978" width="2.77734375" style="595" customWidth="1"/>
    <col min="9979" max="9979" width="20.77734375" style="595" customWidth="1"/>
    <col min="9980" max="9980" width="2.77734375" style="595" customWidth="1"/>
    <col min="9981" max="9981" width="21" style="595" customWidth="1"/>
    <col min="9982" max="9982" width="2.77734375" style="595" customWidth="1"/>
    <col min="9983" max="9983" width="18.77734375" style="595" customWidth="1"/>
    <col min="9984" max="9984" width="2.77734375" style="595" customWidth="1"/>
    <col min="9985" max="9985" width="16.77734375" style="595" customWidth="1"/>
    <col min="9986" max="9986" width="2.77734375" style="595" customWidth="1"/>
    <col min="9987" max="9987" width="16.44140625" style="595" customWidth="1"/>
    <col min="9988" max="9988" width="2.77734375" style="595" customWidth="1"/>
    <col min="9989" max="9989" width="19.77734375" style="595" customWidth="1"/>
    <col min="9990" max="9990" width="2.77734375" style="595" customWidth="1"/>
    <col min="9991" max="9991" width="19.44140625" style="595" customWidth="1"/>
    <col min="9992" max="9992" width="2.77734375" style="595" customWidth="1"/>
    <col min="9993" max="9993" width="17.109375" style="595" customWidth="1"/>
    <col min="9994" max="9994" width="2.77734375" style="595" customWidth="1"/>
    <col min="9995" max="9995" width="19.109375" style="595" customWidth="1"/>
    <col min="9996" max="9996" width="2.77734375" style="595" customWidth="1"/>
    <col min="9997" max="9997" width="18.109375" style="595" customWidth="1"/>
    <col min="9998" max="9998" width="2.77734375" style="595" customWidth="1"/>
    <col min="9999" max="9999" width="17.5546875" style="595" customWidth="1"/>
    <col min="10000" max="10000" width="2.77734375" style="595" customWidth="1"/>
    <col min="10001" max="10001" width="20.77734375" style="595" customWidth="1"/>
    <col min="10002" max="10002" width="2.77734375" style="595" customWidth="1"/>
    <col min="10003" max="10003" width="17.77734375" style="595" customWidth="1"/>
    <col min="10004" max="10004" width="2.77734375" style="595" customWidth="1"/>
    <col min="10005" max="10005" width="19.5546875" style="595" customWidth="1"/>
    <col min="10006" max="10006" width="2.77734375" style="595" customWidth="1"/>
    <col min="10007" max="10007" width="16" style="595" customWidth="1"/>
    <col min="10008" max="10008" width="2.77734375" style="595" customWidth="1"/>
    <col min="10009" max="10009" width="18.77734375" style="595" customWidth="1"/>
    <col min="10010" max="10010" width="2.77734375" style="595" customWidth="1"/>
    <col min="10011" max="10011" width="18.109375" style="595" customWidth="1"/>
    <col min="10012" max="10013" width="8.77734375" style="595" customWidth="1"/>
    <col min="10014" max="10014" width="2.77734375" style="595" customWidth="1"/>
    <col min="10015" max="10015" width="18.77734375" style="595" customWidth="1"/>
    <col min="10016" max="10016" width="2.77734375" style="595" customWidth="1"/>
    <col min="10017" max="10017" width="19" style="595" customWidth="1"/>
    <col min="10018" max="10018" width="2.77734375" style="595" customWidth="1"/>
    <col min="10019" max="10019" width="18.109375" style="595" customWidth="1"/>
    <col min="10020" max="10020" width="2.77734375" style="595" customWidth="1"/>
    <col min="10021" max="10021" width="18.5546875" style="595" customWidth="1"/>
    <col min="10022" max="10022" width="2.77734375" style="595" customWidth="1"/>
    <col min="10023" max="10023" width="18.77734375" style="595" customWidth="1"/>
    <col min="10024" max="10024" width="2.77734375" style="595" customWidth="1"/>
    <col min="10025" max="10025" width="22.5546875" style="595" customWidth="1"/>
    <col min="10026" max="10026" width="2.77734375" style="595" customWidth="1"/>
    <col min="10027" max="10027" width="19.109375" style="595" customWidth="1"/>
    <col min="10028" max="10028" width="2.77734375" style="595" customWidth="1"/>
    <col min="10029" max="10029" width="22.77734375" style="595" customWidth="1"/>
    <col min="10030" max="10030" width="2.77734375" style="595" customWidth="1"/>
    <col min="10031" max="10031" width="24.109375" style="595" customWidth="1"/>
    <col min="10032" max="10032" width="2.77734375" style="595" customWidth="1"/>
    <col min="10033" max="10033" width="22.77734375" style="595" customWidth="1"/>
    <col min="10034" max="10034" width="2.77734375" style="595" customWidth="1"/>
    <col min="10035" max="10035" width="19.77734375" style="595" customWidth="1"/>
    <col min="10036" max="10036" width="2.77734375" style="595" customWidth="1"/>
    <col min="10037" max="10037" width="22.44140625" style="595" customWidth="1"/>
    <col min="10038" max="10038" width="2.77734375" style="595" customWidth="1"/>
    <col min="10039" max="10039" width="21.77734375" style="595" customWidth="1"/>
    <col min="10040" max="10040" width="2.77734375" style="595" customWidth="1"/>
    <col min="10041" max="10041" width="25.109375" style="595" customWidth="1"/>
    <col min="10042" max="10042" width="53.109375" style="595" customWidth="1"/>
    <col min="10043" max="10043" width="2.77734375" style="595" customWidth="1"/>
    <col min="10044" max="10044" width="25.109375" style="595" customWidth="1"/>
    <col min="10045" max="10045" width="2.77734375" style="595" customWidth="1"/>
    <col min="10046" max="10046" width="24" style="595" customWidth="1"/>
    <col min="10047" max="10047" width="2.77734375" style="595" customWidth="1"/>
    <col min="10048" max="10048" width="21.77734375" style="595" customWidth="1"/>
    <col min="10049" max="10049" width="2.77734375" style="595" customWidth="1"/>
    <col min="10050" max="10050" width="22.109375" style="595" customWidth="1"/>
    <col min="10051" max="10051" width="53.77734375" style="595" customWidth="1"/>
    <col min="10052" max="10052" width="2.77734375" style="595" customWidth="1"/>
    <col min="10053" max="10053" width="23.77734375" style="595" customWidth="1"/>
    <col min="10054" max="10054" width="2.77734375" style="595" customWidth="1"/>
    <col min="10055" max="10055" width="22.5546875" style="595" customWidth="1"/>
    <col min="10056" max="10056" width="2.77734375" style="595" customWidth="1"/>
    <col min="10057" max="10057" width="18.77734375" style="595" customWidth="1"/>
    <col min="10058" max="10058" width="2.77734375" style="595" customWidth="1"/>
    <col min="10059" max="10059" width="19.109375" style="595" customWidth="1"/>
    <col min="10060" max="10060" width="2.77734375" style="595" customWidth="1"/>
    <col min="10061" max="10061" width="19.77734375" style="595" customWidth="1"/>
    <col min="10062" max="10230" width="8.77734375" style="595"/>
    <col min="10231" max="10231" width="55.109375" style="595" customWidth="1"/>
    <col min="10232" max="10232" width="2.77734375" style="595" customWidth="1"/>
    <col min="10233" max="10233" width="19.44140625" style="595" customWidth="1"/>
    <col min="10234" max="10234" width="2.77734375" style="595" customWidth="1"/>
    <col min="10235" max="10235" width="20.77734375" style="595" customWidth="1"/>
    <col min="10236" max="10236" width="2.77734375" style="595" customWidth="1"/>
    <col min="10237" max="10237" width="21" style="595" customWidth="1"/>
    <col min="10238" max="10238" width="2.77734375" style="595" customWidth="1"/>
    <col min="10239" max="10239" width="18.77734375" style="595" customWidth="1"/>
    <col min="10240" max="10240" width="2.77734375" style="595" customWidth="1"/>
    <col min="10241" max="10241" width="16.77734375" style="595" customWidth="1"/>
    <col min="10242" max="10242" width="2.77734375" style="595" customWidth="1"/>
    <col min="10243" max="10243" width="16.44140625" style="595" customWidth="1"/>
    <col min="10244" max="10244" width="2.77734375" style="595" customWidth="1"/>
    <col min="10245" max="10245" width="19.77734375" style="595" customWidth="1"/>
    <col min="10246" max="10246" width="2.77734375" style="595" customWidth="1"/>
    <col min="10247" max="10247" width="19.44140625" style="595" customWidth="1"/>
    <col min="10248" max="10248" width="2.77734375" style="595" customWidth="1"/>
    <col min="10249" max="10249" width="17.109375" style="595" customWidth="1"/>
    <col min="10250" max="10250" width="2.77734375" style="595" customWidth="1"/>
    <col min="10251" max="10251" width="19.109375" style="595" customWidth="1"/>
    <col min="10252" max="10252" width="2.77734375" style="595" customWidth="1"/>
    <col min="10253" max="10253" width="18.109375" style="595" customWidth="1"/>
    <col min="10254" max="10254" width="2.77734375" style="595" customWidth="1"/>
    <col min="10255" max="10255" width="17.5546875" style="595" customWidth="1"/>
    <col min="10256" max="10256" width="2.77734375" style="595" customWidth="1"/>
    <col min="10257" max="10257" width="20.77734375" style="595" customWidth="1"/>
    <col min="10258" max="10258" width="2.77734375" style="595" customWidth="1"/>
    <col min="10259" max="10259" width="17.77734375" style="595" customWidth="1"/>
    <col min="10260" max="10260" width="2.77734375" style="595" customWidth="1"/>
    <col min="10261" max="10261" width="19.5546875" style="595" customWidth="1"/>
    <col min="10262" max="10262" width="2.77734375" style="595" customWidth="1"/>
    <col min="10263" max="10263" width="16" style="595" customWidth="1"/>
    <col min="10264" max="10264" width="2.77734375" style="595" customWidth="1"/>
    <col min="10265" max="10265" width="18.77734375" style="595" customWidth="1"/>
    <col min="10266" max="10266" width="2.77734375" style="595" customWidth="1"/>
    <col min="10267" max="10267" width="18.109375" style="595" customWidth="1"/>
    <col min="10268" max="10269" width="8.77734375" style="595" customWidth="1"/>
    <col min="10270" max="10270" width="2.77734375" style="595" customWidth="1"/>
    <col min="10271" max="10271" width="18.77734375" style="595" customWidth="1"/>
    <col min="10272" max="10272" width="2.77734375" style="595" customWidth="1"/>
    <col min="10273" max="10273" width="19" style="595" customWidth="1"/>
    <col min="10274" max="10274" width="2.77734375" style="595" customWidth="1"/>
    <col min="10275" max="10275" width="18.109375" style="595" customWidth="1"/>
    <col min="10276" max="10276" width="2.77734375" style="595" customWidth="1"/>
    <col min="10277" max="10277" width="18.5546875" style="595" customWidth="1"/>
    <col min="10278" max="10278" width="2.77734375" style="595" customWidth="1"/>
    <col min="10279" max="10279" width="18.77734375" style="595" customWidth="1"/>
    <col min="10280" max="10280" width="2.77734375" style="595" customWidth="1"/>
    <col min="10281" max="10281" width="22.5546875" style="595" customWidth="1"/>
    <col min="10282" max="10282" width="2.77734375" style="595" customWidth="1"/>
    <col min="10283" max="10283" width="19.109375" style="595" customWidth="1"/>
    <col min="10284" max="10284" width="2.77734375" style="595" customWidth="1"/>
    <col min="10285" max="10285" width="22.77734375" style="595" customWidth="1"/>
    <col min="10286" max="10286" width="2.77734375" style="595" customWidth="1"/>
    <col min="10287" max="10287" width="24.109375" style="595" customWidth="1"/>
    <col min="10288" max="10288" width="2.77734375" style="595" customWidth="1"/>
    <col min="10289" max="10289" width="22.77734375" style="595" customWidth="1"/>
    <col min="10290" max="10290" width="2.77734375" style="595" customWidth="1"/>
    <col min="10291" max="10291" width="19.77734375" style="595" customWidth="1"/>
    <col min="10292" max="10292" width="2.77734375" style="595" customWidth="1"/>
    <col min="10293" max="10293" width="22.44140625" style="595" customWidth="1"/>
    <col min="10294" max="10294" width="2.77734375" style="595" customWidth="1"/>
    <col min="10295" max="10295" width="21.77734375" style="595" customWidth="1"/>
    <col min="10296" max="10296" width="2.77734375" style="595" customWidth="1"/>
    <col min="10297" max="10297" width="25.109375" style="595" customWidth="1"/>
    <col min="10298" max="10298" width="53.109375" style="595" customWidth="1"/>
    <col min="10299" max="10299" width="2.77734375" style="595" customWidth="1"/>
    <col min="10300" max="10300" width="25.109375" style="595" customWidth="1"/>
    <col min="10301" max="10301" width="2.77734375" style="595" customWidth="1"/>
    <col min="10302" max="10302" width="24" style="595" customWidth="1"/>
    <col min="10303" max="10303" width="2.77734375" style="595" customWidth="1"/>
    <col min="10304" max="10304" width="21.77734375" style="595" customWidth="1"/>
    <col min="10305" max="10305" width="2.77734375" style="595" customWidth="1"/>
    <col min="10306" max="10306" width="22.109375" style="595" customWidth="1"/>
    <col min="10307" max="10307" width="53.77734375" style="595" customWidth="1"/>
    <col min="10308" max="10308" width="2.77734375" style="595" customWidth="1"/>
    <col min="10309" max="10309" width="23.77734375" style="595" customWidth="1"/>
    <col min="10310" max="10310" width="2.77734375" style="595" customWidth="1"/>
    <col min="10311" max="10311" width="22.5546875" style="595" customWidth="1"/>
    <col min="10312" max="10312" width="2.77734375" style="595" customWidth="1"/>
    <col min="10313" max="10313" width="18.77734375" style="595" customWidth="1"/>
    <col min="10314" max="10314" width="2.77734375" style="595" customWidth="1"/>
    <col min="10315" max="10315" width="19.109375" style="595" customWidth="1"/>
    <col min="10316" max="10316" width="2.77734375" style="595" customWidth="1"/>
    <col min="10317" max="10317" width="19.77734375" style="595" customWidth="1"/>
    <col min="10318" max="10486" width="8.77734375" style="595"/>
    <col min="10487" max="10487" width="55.109375" style="595" customWidth="1"/>
    <col min="10488" max="10488" width="2.77734375" style="595" customWidth="1"/>
    <col min="10489" max="10489" width="19.44140625" style="595" customWidth="1"/>
    <col min="10490" max="10490" width="2.77734375" style="595" customWidth="1"/>
    <col min="10491" max="10491" width="20.77734375" style="595" customWidth="1"/>
    <col min="10492" max="10492" width="2.77734375" style="595" customWidth="1"/>
    <col min="10493" max="10493" width="21" style="595" customWidth="1"/>
    <col min="10494" max="10494" width="2.77734375" style="595" customWidth="1"/>
    <col min="10495" max="10495" width="18.77734375" style="595" customWidth="1"/>
    <col min="10496" max="10496" width="2.77734375" style="595" customWidth="1"/>
    <col min="10497" max="10497" width="16.77734375" style="595" customWidth="1"/>
    <col min="10498" max="10498" width="2.77734375" style="595" customWidth="1"/>
    <col min="10499" max="10499" width="16.44140625" style="595" customWidth="1"/>
    <col min="10500" max="10500" width="2.77734375" style="595" customWidth="1"/>
    <col min="10501" max="10501" width="19.77734375" style="595" customWidth="1"/>
    <col min="10502" max="10502" width="2.77734375" style="595" customWidth="1"/>
    <col min="10503" max="10503" width="19.44140625" style="595" customWidth="1"/>
    <col min="10504" max="10504" width="2.77734375" style="595" customWidth="1"/>
    <col min="10505" max="10505" width="17.109375" style="595" customWidth="1"/>
    <col min="10506" max="10506" width="2.77734375" style="595" customWidth="1"/>
    <col min="10507" max="10507" width="19.109375" style="595" customWidth="1"/>
    <col min="10508" max="10508" width="2.77734375" style="595" customWidth="1"/>
    <col min="10509" max="10509" width="18.109375" style="595" customWidth="1"/>
    <col min="10510" max="10510" width="2.77734375" style="595" customWidth="1"/>
    <col min="10511" max="10511" width="17.5546875" style="595" customWidth="1"/>
    <col min="10512" max="10512" width="2.77734375" style="595" customWidth="1"/>
    <col min="10513" max="10513" width="20.77734375" style="595" customWidth="1"/>
    <col min="10514" max="10514" width="2.77734375" style="595" customWidth="1"/>
    <col min="10515" max="10515" width="17.77734375" style="595" customWidth="1"/>
    <col min="10516" max="10516" width="2.77734375" style="595" customWidth="1"/>
    <col min="10517" max="10517" width="19.5546875" style="595" customWidth="1"/>
    <col min="10518" max="10518" width="2.77734375" style="595" customWidth="1"/>
    <col min="10519" max="10519" width="16" style="595" customWidth="1"/>
    <col min="10520" max="10520" width="2.77734375" style="595" customWidth="1"/>
    <col min="10521" max="10521" width="18.77734375" style="595" customWidth="1"/>
    <col min="10522" max="10522" width="2.77734375" style="595" customWidth="1"/>
    <col min="10523" max="10523" width="18.109375" style="595" customWidth="1"/>
    <col min="10524" max="10525" width="8.77734375" style="595" customWidth="1"/>
    <col min="10526" max="10526" width="2.77734375" style="595" customWidth="1"/>
    <col min="10527" max="10527" width="18.77734375" style="595" customWidth="1"/>
    <col min="10528" max="10528" width="2.77734375" style="595" customWidth="1"/>
    <col min="10529" max="10529" width="19" style="595" customWidth="1"/>
    <col min="10530" max="10530" width="2.77734375" style="595" customWidth="1"/>
    <col min="10531" max="10531" width="18.109375" style="595" customWidth="1"/>
    <col min="10532" max="10532" width="2.77734375" style="595" customWidth="1"/>
    <col min="10533" max="10533" width="18.5546875" style="595" customWidth="1"/>
    <col min="10534" max="10534" width="2.77734375" style="595" customWidth="1"/>
    <col min="10535" max="10535" width="18.77734375" style="595" customWidth="1"/>
    <col min="10536" max="10536" width="2.77734375" style="595" customWidth="1"/>
    <col min="10537" max="10537" width="22.5546875" style="595" customWidth="1"/>
    <col min="10538" max="10538" width="2.77734375" style="595" customWidth="1"/>
    <col min="10539" max="10539" width="19.109375" style="595" customWidth="1"/>
    <col min="10540" max="10540" width="2.77734375" style="595" customWidth="1"/>
    <col min="10541" max="10541" width="22.77734375" style="595" customWidth="1"/>
    <col min="10542" max="10542" width="2.77734375" style="595" customWidth="1"/>
    <col min="10543" max="10543" width="24.109375" style="595" customWidth="1"/>
    <col min="10544" max="10544" width="2.77734375" style="595" customWidth="1"/>
    <col min="10545" max="10545" width="22.77734375" style="595" customWidth="1"/>
    <col min="10546" max="10546" width="2.77734375" style="595" customWidth="1"/>
    <col min="10547" max="10547" width="19.77734375" style="595" customWidth="1"/>
    <col min="10548" max="10548" width="2.77734375" style="595" customWidth="1"/>
    <col min="10549" max="10549" width="22.44140625" style="595" customWidth="1"/>
    <col min="10550" max="10550" width="2.77734375" style="595" customWidth="1"/>
    <col min="10551" max="10551" width="21.77734375" style="595" customWidth="1"/>
    <col min="10552" max="10552" width="2.77734375" style="595" customWidth="1"/>
    <col min="10553" max="10553" width="25.109375" style="595" customWidth="1"/>
    <col min="10554" max="10554" width="53.109375" style="595" customWidth="1"/>
    <col min="10555" max="10555" width="2.77734375" style="595" customWidth="1"/>
    <col min="10556" max="10556" width="25.109375" style="595" customWidth="1"/>
    <col min="10557" max="10557" width="2.77734375" style="595" customWidth="1"/>
    <col min="10558" max="10558" width="24" style="595" customWidth="1"/>
    <col min="10559" max="10559" width="2.77734375" style="595" customWidth="1"/>
    <col min="10560" max="10560" width="21.77734375" style="595" customWidth="1"/>
    <col min="10561" max="10561" width="2.77734375" style="595" customWidth="1"/>
    <col min="10562" max="10562" width="22.109375" style="595" customWidth="1"/>
    <col min="10563" max="10563" width="53.77734375" style="595" customWidth="1"/>
    <col min="10564" max="10564" width="2.77734375" style="595" customWidth="1"/>
    <col min="10565" max="10565" width="23.77734375" style="595" customWidth="1"/>
    <col min="10566" max="10566" width="2.77734375" style="595" customWidth="1"/>
    <col min="10567" max="10567" width="22.5546875" style="595" customWidth="1"/>
    <col min="10568" max="10568" width="2.77734375" style="595" customWidth="1"/>
    <col min="10569" max="10569" width="18.77734375" style="595" customWidth="1"/>
    <col min="10570" max="10570" width="2.77734375" style="595" customWidth="1"/>
    <col min="10571" max="10571" width="19.109375" style="595" customWidth="1"/>
    <col min="10572" max="10572" width="2.77734375" style="595" customWidth="1"/>
    <col min="10573" max="10573" width="19.77734375" style="595" customWidth="1"/>
    <col min="10574" max="10742" width="8.77734375" style="595"/>
    <col min="10743" max="10743" width="55.109375" style="595" customWidth="1"/>
    <col min="10744" max="10744" width="2.77734375" style="595" customWidth="1"/>
    <col min="10745" max="10745" width="19.44140625" style="595" customWidth="1"/>
    <col min="10746" max="10746" width="2.77734375" style="595" customWidth="1"/>
    <col min="10747" max="10747" width="20.77734375" style="595" customWidth="1"/>
    <col min="10748" max="10748" width="2.77734375" style="595" customWidth="1"/>
    <col min="10749" max="10749" width="21" style="595" customWidth="1"/>
    <col min="10750" max="10750" width="2.77734375" style="595" customWidth="1"/>
    <col min="10751" max="10751" width="18.77734375" style="595" customWidth="1"/>
    <col min="10752" max="10752" width="2.77734375" style="595" customWidth="1"/>
    <col min="10753" max="10753" width="16.77734375" style="595" customWidth="1"/>
    <col min="10754" max="10754" width="2.77734375" style="595" customWidth="1"/>
    <col min="10755" max="10755" width="16.44140625" style="595" customWidth="1"/>
    <col min="10756" max="10756" width="2.77734375" style="595" customWidth="1"/>
    <col min="10757" max="10757" width="19.77734375" style="595" customWidth="1"/>
    <col min="10758" max="10758" width="2.77734375" style="595" customWidth="1"/>
    <col min="10759" max="10759" width="19.44140625" style="595" customWidth="1"/>
    <col min="10760" max="10760" width="2.77734375" style="595" customWidth="1"/>
    <col min="10761" max="10761" width="17.109375" style="595" customWidth="1"/>
    <col min="10762" max="10762" width="2.77734375" style="595" customWidth="1"/>
    <col min="10763" max="10763" width="19.109375" style="595" customWidth="1"/>
    <col min="10764" max="10764" width="2.77734375" style="595" customWidth="1"/>
    <col min="10765" max="10765" width="18.109375" style="595" customWidth="1"/>
    <col min="10766" max="10766" width="2.77734375" style="595" customWidth="1"/>
    <col min="10767" max="10767" width="17.5546875" style="595" customWidth="1"/>
    <col min="10768" max="10768" width="2.77734375" style="595" customWidth="1"/>
    <col min="10769" max="10769" width="20.77734375" style="595" customWidth="1"/>
    <col min="10770" max="10770" width="2.77734375" style="595" customWidth="1"/>
    <col min="10771" max="10771" width="17.77734375" style="595" customWidth="1"/>
    <col min="10772" max="10772" width="2.77734375" style="595" customWidth="1"/>
    <col min="10773" max="10773" width="19.5546875" style="595" customWidth="1"/>
    <col min="10774" max="10774" width="2.77734375" style="595" customWidth="1"/>
    <col min="10775" max="10775" width="16" style="595" customWidth="1"/>
    <col min="10776" max="10776" width="2.77734375" style="595" customWidth="1"/>
    <col min="10777" max="10777" width="18.77734375" style="595" customWidth="1"/>
    <col min="10778" max="10778" width="2.77734375" style="595" customWidth="1"/>
    <col min="10779" max="10779" width="18.109375" style="595" customWidth="1"/>
    <col min="10780" max="10781" width="8.77734375" style="595" customWidth="1"/>
    <col min="10782" max="10782" width="2.77734375" style="595" customWidth="1"/>
    <col min="10783" max="10783" width="18.77734375" style="595" customWidth="1"/>
    <col min="10784" max="10784" width="2.77734375" style="595" customWidth="1"/>
    <col min="10785" max="10785" width="19" style="595" customWidth="1"/>
    <col min="10786" max="10786" width="2.77734375" style="595" customWidth="1"/>
    <col min="10787" max="10787" width="18.109375" style="595" customWidth="1"/>
    <col min="10788" max="10788" width="2.77734375" style="595" customWidth="1"/>
    <col min="10789" max="10789" width="18.5546875" style="595" customWidth="1"/>
    <col min="10790" max="10790" width="2.77734375" style="595" customWidth="1"/>
    <col min="10791" max="10791" width="18.77734375" style="595" customWidth="1"/>
    <col min="10792" max="10792" width="2.77734375" style="595" customWidth="1"/>
    <col min="10793" max="10793" width="22.5546875" style="595" customWidth="1"/>
    <col min="10794" max="10794" width="2.77734375" style="595" customWidth="1"/>
    <col min="10795" max="10795" width="19.109375" style="595" customWidth="1"/>
    <col min="10796" max="10796" width="2.77734375" style="595" customWidth="1"/>
    <col min="10797" max="10797" width="22.77734375" style="595" customWidth="1"/>
    <col min="10798" max="10798" width="2.77734375" style="595" customWidth="1"/>
    <col min="10799" max="10799" width="24.109375" style="595" customWidth="1"/>
    <col min="10800" max="10800" width="2.77734375" style="595" customWidth="1"/>
    <col min="10801" max="10801" width="22.77734375" style="595" customWidth="1"/>
    <col min="10802" max="10802" width="2.77734375" style="595" customWidth="1"/>
    <col min="10803" max="10803" width="19.77734375" style="595" customWidth="1"/>
    <col min="10804" max="10804" width="2.77734375" style="595" customWidth="1"/>
    <col min="10805" max="10805" width="22.44140625" style="595" customWidth="1"/>
    <col min="10806" max="10806" width="2.77734375" style="595" customWidth="1"/>
    <col min="10807" max="10807" width="21.77734375" style="595" customWidth="1"/>
    <col min="10808" max="10808" width="2.77734375" style="595" customWidth="1"/>
    <col min="10809" max="10809" width="25.109375" style="595" customWidth="1"/>
    <col min="10810" max="10810" width="53.109375" style="595" customWidth="1"/>
    <col min="10811" max="10811" width="2.77734375" style="595" customWidth="1"/>
    <col min="10812" max="10812" width="25.109375" style="595" customWidth="1"/>
    <col min="10813" max="10813" width="2.77734375" style="595" customWidth="1"/>
    <col min="10814" max="10814" width="24" style="595" customWidth="1"/>
    <col min="10815" max="10815" width="2.77734375" style="595" customWidth="1"/>
    <col min="10816" max="10816" width="21.77734375" style="595" customWidth="1"/>
    <col min="10817" max="10817" width="2.77734375" style="595" customWidth="1"/>
    <col min="10818" max="10818" width="22.109375" style="595" customWidth="1"/>
    <col min="10819" max="10819" width="53.77734375" style="595" customWidth="1"/>
    <col min="10820" max="10820" width="2.77734375" style="595" customWidth="1"/>
    <col min="10821" max="10821" width="23.77734375" style="595" customWidth="1"/>
    <col min="10822" max="10822" width="2.77734375" style="595" customWidth="1"/>
    <col min="10823" max="10823" width="22.5546875" style="595" customWidth="1"/>
    <col min="10824" max="10824" width="2.77734375" style="595" customWidth="1"/>
    <col min="10825" max="10825" width="18.77734375" style="595" customWidth="1"/>
    <col min="10826" max="10826" width="2.77734375" style="595" customWidth="1"/>
    <col min="10827" max="10827" width="19.109375" style="595" customWidth="1"/>
    <col min="10828" max="10828" width="2.77734375" style="595" customWidth="1"/>
    <col min="10829" max="10829" width="19.77734375" style="595" customWidth="1"/>
    <col min="10830" max="10998" width="8.77734375" style="595"/>
    <col min="10999" max="10999" width="55.109375" style="595" customWidth="1"/>
    <col min="11000" max="11000" width="2.77734375" style="595" customWidth="1"/>
    <col min="11001" max="11001" width="19.44140625" style="595" customWidth="1"/>
    <col min="11002" max="11002" width="2.77734375" style="595" customWidth="1"/>
    <col min="11003" max="11003" width="20.77734375" style="595" customWidth="1"/>
    <col min="11004" max="11004" width="2.77734375" style="595" customWidth="1"/>
    <col min="11005" max="11005" width="21" style="595" customWidth="1"/>
    <col min="11006" max="11006" width="2.77734375" style="595" customWidth="1"/>
    <col min="11007" max="11007" width="18.77734375" style="595" customWidth="1"/>
    <col min="11008" max="11008" width="2.77734375" style="595" customWidth="1"/>
    <col min="11009" max="11009" width="16.77734375" style="595" customWidth="1"/>
    <col min="11010" max="11010" width="2.77734375" style="595" customWidth="1"/>
    <col min="11011" max="11011" width="16.44140625" style="595" customWidth="1"/>
    <col min="11012" max="11012" width="2.77734375" style="595" customWidth="1"/>
    <col min="11013" max="11013" width="19.77734375" style="595" customWidth="1"/>
    <col min="11014" max="11014" width="2.77734375" style="595" customWidth="1"/>
    <col min="11015" max="11015" width="19.44140625" style="595" customWidth="1"/>
    <col min="11016" max="11016" width="2.77734375" style="595" customWidth="1"/>
    <col min="11017" max="11017" width="17.109375" style="595" customWidth="1"/>
    <col min="11018" max="11018" width="2.77734375" style="595" customWidth="1"/>
    <col min="11019" max="11019" width="19.109375" style="595" customWidth="1"/>
    <col min="11020" max="11020" width="2.77734375" style="595" customWidth="1"/>
    <col min="11021" max="11021" width="18.109375" style="595" customWidth="1"/>
    <col min="11022" max="11022" width="2.77734375" style="595" customWidth="1"/>
    <col min="11023" max="11023" width="17.5546875" style="595" customWidth="1"/>
    <col min="11024" max="11024" width="2.77734375" style="595" customWidth="1"/>
    <col min="11025" max="11025" width="20.77734375" style="595" customWidth="1"/>
    <col min="11026" max="11026" width="2.77734375" style="595" customWidth="1"/>
    <col min="11027" max="11027" width="17.77734375" style="595" customWidth="1"/>
    <col min="11028" max="11028" width="2.77734375" style="595" customWidth="1"/>
    <col min="11029" max="11029" width="19.5546875" style="595" customWidth="1"/>
    <col min="11030" max="11030" width="2.77734375" style="595" customWidth="1"/>
    <col min="11031" max="11031" width="16" style="595" customWidth="1"/>
    <col min="11032" max="11032" width="2.77734375" style="595" customWidth="1"/>
    <col min="11033" max="11033" width="18.77734375" style="595" customWidth="1"/>
    <col min="11034" max="11034" width="2.77734375" style="595" customWidth="1"/>
    <col min="11035" max="11035" width="18.109375" style="595" customWidth="1"/>
    <col min="11036" max="11037" width="8.77734375" style="595" customWidth="1"/>
    <col min="11038" max="11038" width="2.77734375" style="595" customWidth="1"/>
    <col min="11039" max="11039" width="18.77734375" style="595" customWidth="1"/>
    <col min="11040" max="11040" width="2.77734375" style="595" customWidth="1"/>
    <col min="11041" max="11041" width="19" style="595" customWidth="1"/>
    <col min="11042" max="11042" width="2.77734375" style="595" customWidth="1"/>
    <col min="11043" max="11043" width="18.109375" style="595" customWidth="1"/>
    <col min="11044" max="11044" width="2.77734375" style="595" customWidth="1"/>
    <col min="11045" max="11045" width="18.5546875" style="595" customWidth="1"/>
    <col min="11046" max="11046" width="2.77734375" style="595" customWidth="1"/>
    <col min="11047" max="11047" width="18.77734375" style="595" customWidth="1"/>
    <col min="11048" max="11048" width="2.77734375" style="595" customWidth="1"/>
    <col min="11049" max="11049" width="22.5546875" style="595" customWidth="1"/>
    <col min="11050" max="11050" width="2.77734375" style="595" customWidth="1"/>
    <col min="11051" max="11051" width="19.109375" style="595" customWidth="1"/>
    <col min="11052" max="11052" width="2.77734375" style="595" customWidth="1"/>
    <col min="11053" max="11053" width="22.77734375" style="595" customWidth="1"/>
    <col min="11054" max="11054" width="2.77734375" style="595" customWidth="1"/>
    <col min="11055" max="11055" width="24.109375" style="595" customWidth="1"/>
    <col min="11056" max="11056" width="2.77734375" style="595" customWidth="1"/>
    <col min="11057" max="11057" width="22.77734375" style="595" customWidth="1"/>
    <col min="11058" max="11058" width="2.77734375" style="595" customWidth="1"/>
    <col min="11059" max="11059" width="19.77734375" style="595" customWidth="1"/>
    <col min="11060" max="11060" width="2.77734375" style="595" customWidth="1"/>
    <col min="11061" max="11061" width="22.44140625" style="595" customWidth="1"/>
    <col min="11062" max="11062" width="2.77734375" style="595" customWidth="1"/>
    <col min="11063" max="11063" width="21.77734375" style="595" customWidth="1"/>
    <col min="11064" max="11064" width="2.77734375" style="595" customWidth="1"/>
    <col min="11065" max="11065" width="25.109375" style="595" customWidth="1"/>
    <col min="11066" max="11066" width="53.109375" style="595" customWidth="1"/>
    <col min="11067" max="11067" width="2.77734375" style="595" customWidth="1"/>
    <col min="11068" max="11068" width="25.109375" style="595" customWidth="1"/>
    <col min="11069" max="11069" width="2.77734375" style="595" customWidth="1"/>
    <col min="11070" max="11070" width="24" style="595" customWidth="1"/>
    <col min="11071" max="11071" width="2.77734375" style="595" customWidth="1"/>
    <col min="11072" max="11072" width="21.77734375" style="595" customWidth="1"/>
    <col min="11073" max="11073" width="2.77734375" style="595" customWidth="1"/>
    <col min="11074" max="11074" width="22.109375" style="595" customWidth="1"/>
    <col min="11075" max="11075" width="53.77734375" style="595" customWidth="1"/>
    <col min="11076" max="11076" width="2.77734375" style="595" customWidth="1"/>
    <col min="11077" max="11077" width="23.77734375" style="595" customWidth="1"/>
    <col min="11078" max="11078" width="2.77734375" style="595" customWidth="1"/>
    <col min="11079" max="11079" width="22.5546875" style="595" customWidth="1"/>
    <col min="11080" max="11080" width="2.77734375" style="595" customWidth="1"/>
    <col min="11081" max="11081" width="18.77734375" style="595" customWidth="1"/>
    <col min="11082" max="11082" width="2.77734375" style="595" customWidth="1"/>
    <col min="11083" max="11083" width="19.109375" style="595" customWidth="1"/>
    <col min="11084" max="11084" width="2.77734375" style="595" customWidth="1"/>
    <col min="11085" max="11085" width="19.77734375" style="595" customWidth="1"/>
    <col min="11086" max="11254" width="8.77734375" style="595"/>
    <col min="11255" max="11255" width="55.109375" style="595" customWidth="1"/>
    <col min="11256" max="11256" width="2.77734375" style="595" customWidth="1"/>
    <col min="11257" max="11257" width="19.44140625" style="595" customWidth="1"/>
    <col min="11258" max="11258" width="2.77734375" style="595" customWidth="1"/>
    <col min="11259" max="11259" width="20.77734375" style="595" customWidth="1"/>
    <col min="11260" max="11260" width="2.77734375" style="595" customWidth="1"/>
    <col min="11261" max="11261" width="21" style="595" customWidth="1"/>
    <col min="11262" max="11262" width="2.77734375" style="595" customWidth="1"/>
    <col min="11263" max="11263" width="18.77734375" style="595" customWidth="1"/>
    <col min="11264" max="11264" width="2.77734375" style="595" customWidth="1"/>
    <col min="11265" max="11265" width="16.77734375" style="595" customWidth="1"/>
    <col min="11266" max="11266" width="2.77734375" style="595" customWidth="1"/>
    <col min="11267" max="11267" width="16.44140625" style="595" customWidth="1"/>
    <col min="11268" max="11268" width="2.77734375" style="595" customWidth="1"/>
    <col min="11269" max="11269" width="19.77734375" style="595" customWidth="1"/>
    <col min="11270" max="11270" width="2.77734375" style="595" customWidth="1"/>
    <col min="11271" max="11271" width="19.44140625" style="595" customWidth="1"/>
    <col min="11272" max="11272" width="2.77734375" style="595" customWidth="1"/>
    <col min="11273" max="11273" width="17.109375" style="595" customWidth="1"/>
    <col min="11274" max="11274" width="2.77734375" style="595" customWidth="1"/>
    <col min="11275" max="11275" width="19.109375" style="595" customWidth="1"/>
    <col min="11276" max="11276" width="2.77734375" style="595" customWidth="1"/>
    <col min="11277" max="11277" width="18.109375" style="595" customWidth="1"/>
    <col min="11278" max="11278" width="2.77734375" style="595" customWidth="1"/>
    <col min="11279" max="11279" width="17.5546875" style="595" customWidth="1"/>
    <col min="11280" max="11280" width="2.77734375" style="595" customWidth="1"/>
    <col min="11281" max="11281" width="20.77734375" style="595" customWidth="1"/>
    <col min="11282" max="11282" width="2.77734375" style="595" customWidth="1"/>
    <col min="11283" max="11283" width="17.77734375" style="595" customWidth="1"/>
    <col min="11284" max="11284" width="2.77734375" style="595" customWidth="1"/>
    <col min="11285" max="11285" width="19.5546875" style="595" customWidth="1"/>
    <col min="11286" max="11286" width="2.77734375" style="595" customWidth="1"/>
    <col min="11287" max="11287" width="16" style="595" customWidth="1"/>
    <col min="11288" max="11288" width="2.77734375" style="595" customWidth="1"/>
    <col min="11289" max="11289" width="18.77734375" style="595" customWidth="1"/>
    <col min="11290" max="11290" width="2.77734375" style="595" customWidth="1"/>
    <col min="11291" max="11291" width="18.109375" style="595" customWidth="1"/>
    <col min="11292" max="11293" width="8.77734375" style="595" customWidth="1"/>
    <col min="11294" max="11294" width="2.77734375" style="595" customWidth="1"/>
    <col min="11295" max="11295" width="18.77734375" style="595" customWidth="1"/>
    <col min="11296" max="11296" width="2.77734375" style="595" customWidth="1"/>
    <col min="11297" max="11297" width="19" style="595" customWidth="1"/>
    <col min="11298" max="11298" width="2.77734375" style="595" customWidth="1"/>
    <col min="11299" max="11299" width="18.109375" style="595" customWidth="1"/>
    <col min="11300" max="11300" width="2.77734375" style="595" customWidth="1"/>
    <col min="11301" max="11301" width="18.5546875" style="595" customWidth="1"/>
    <col min="11302" max="11302" width="2.77734375" style="595" customWidth="1"/>
    <col min="11303" max="11303" width="18.77734375" style="595" customWidth="1"/>
    <col min="11304" max="11304" width="2.77734375" style="595" customWidth="1"/>
    <col min="11305" max="11305" width="22.5546875" style="595" customWidth="1"/>
    <col min="11306" max="11306" width="2.77734375" style="595" customWidth="1"/>
    <col min="11307" max="11307" width="19.109375" style="595" customWidth="1"/>
    <col min="11308" max="11308" width="2.77734375" style="595" customWidth="1"/>
    <col min="11309" max="11309" width="22.77734375" style="595" customWidth="1"/>
    <col min="11310" max="11310" width="2.77734375" style="595" customWidth="1"/>
    <col min="11311" max="11311" width="24.109375" style="595" customWidth="1"/>
    <col min="11312" max="11312" width="2.77734375" style="595" customWidth="1"/>
    <col min="11313" max="11313" width="22.77734375" style="595" customWidth="1"/>
    <col min="11314" max="11314" width="2.77734375" style="595" customWidth="1"/>
    <col min="11315" max="11315" width="19.77734375" style="595" customWidth="1"/>
    <col min="11316" max="11316" width="2.77734375" style="595" customWidth="1"/>
    <col min="11317" max="11317" width="22.44140625" style="595" customWidth="1"/>
    <col min="11318" max="11318" width="2.77734375" style="595" customWidth="1"/>
    <col min="11319" max="11319" width="21.77734375" style="595" customWidth="1"/>
    <col min="11320" max="11320" width="2.77734375" style="595" customWidth="1"/>
    <col min="11321" max="11321" width="25.109375" style="595" customWidth="1"/>
    <col min="11322" max="11322" width="53.109375" style="595" customWidth="1"/>
    <col min="11323" max="11323" width="2.77734375" style="595" customWidth="1"/>
    <col min="11324" max="11324" width="25.109375" style="595" customWidth="1"/>
    <col min="11325" max="11325" width="2.77734375" style="595" customWidth="1"/>
    <col min="11326" max="11326" width="24" style="595" customWidth="1"/>
    <col min="11327" max="11327" width="2.77734375" style="595" customWidth="1"/>
    <col min="11328" max="11328" width="21.77734375" style="595" customWidth="1"/>
    <col min="11329" max="11329" width="2.77734375" style="595" customWidth="1"/>
    <col min="11330" max="11330" width="22.109375" style="595" customWidth="1"/>
    <col min="11331" max="11331" width="53.77734375" style="595" customWidth="1"/>
    <col min="11332" max="11332" width="2.77734375" style="595" customWidth="1"/>
    <col min="11333" max="11333" width="23.77734375" style="595" customWidth="1"/>
    <col min="11334" max="11334" width="2.77734375" style="595" customWidth="1"/>
    <col min="11335" max="11335" width="22.5546875" style="595" customWidth="1"/>
    <col min="11336" max="11336" width="2.77734375" style="595" customWidth="1"/>
    <col min="11337" max="11337" width="18.77734375" style="595" customWidth="1"/>
    <col min="11338" max="11338" width="2.77734375" style="595" customWidth="1"/>
    <col min="11339" max="11339" width="19.109375" style="595" customWidth="1"/>
    <col min="11340" max="11340" width="2.77734375" style="595" customWidth="1"/>
    <col min="11341" max="11341" width="19.77734375" style="595" customWidth="1"/>
    <col min="11342" max="11510" width="8.77734375" style="595"/>
    <col min="11511" max="11511" width="55.109375" style="595" customWidth="1"/>
    <col min="11512" max="11512" width="2.77734375" style="595" customWidth="1"/>
    <col min="11513" max="11513" width="19.44140625" style="595" customWidth="1"/>
    <col min="11514" max="11514" width="2.77734375" style="595" customWidth="1"/>
    <col min="11515" max="11515" width="20.77734375" style="595" customWidth="1"/>
    <col min="11516" max="11516" width="2.77734375" style="595" customWidth="1"/>
    <col min="11517" max="11517" width="21" style="595" customWidth="1"/>
    <col min="11518" max="11518" width="2.77734375" style="595" customWidth="1"/>
    <col min="11519" max="11519" width="18.77734375" style="595" customWidth="1"/>
    <col min="11520" max="11520" width="2.77734375" style="595" customWidth="1"/>
    <col min="11521" max="11521" width="16.77734375" style="595" customWidth="1"/>
    <col min="11522" max="11522" width="2.77734375" style="595" customWidth="1"/>
    <col min="11523" max="11523" width="16.44140625" style="595" customWidth="1"/>
    <col min="11524" max="11524" width="2.77734375" style="595" customWidth="1"/>
    <col min="11525" max="11525" width="19.77734375" style="595" customWidth="1"/>
    <col min="11526" max="11526" width="2.77734375" style="595" customWidth="1"/>
    <col min="11527" max="11527" width="19.44140625" style="595" customWidth="1"/>
    <col min="11528" max="11528" width="2.77734375" style="595" customWidth="1"/>
    <col min="11529" max="11529" width="17.109375" style="595" customWidth="1"/>
    <col min="11530" max="11530" width="2.77734375" style="595" customWidth="1"/>
    <col min="11531" max="11531" width="19.109375" style="595" customWidth="1"/>
    <col min="11532" max="11532" width="2.77734375" style="595" customWidth="1"/>
    <col min="11533" max="11533" width="18.109375" style="595" customWidth="1"/>
    <col min="11534" max="11534" width="2.77734375" style="595" customWidth="1"/>
    <col min="11535" max="11535" width="17.5546875" style="595" customWidth="1"/>
    <col min="11536" max="11536" width="2.77734375" style="595" customWidth="1"/>
    <col min="11537" max="11537" width="20.77734375" style="595" customWidth="1"/>
    <col min="11538" max="11538" width="2.77734375" style="595" customWidth="1"/>
    <col min="11539" max="11539" width="17.77734375" style="595" customWidth="1"/>
    <col min="11540" max="11540" width="2.77734375" style="595" customWidth="1"/>
    <col min="11541" max="11541" width="19.5546875" style="595" customWidth="1"/>
    <col min="11542" max="11542" width="2.77734375" style="595" customWidth="1"/>
    <col min="11543" max="11543" width="16" style="595" customWidth="1"/>
    <col min="11544" max="11544" width="2.77734375" style="595" customWidth="1"/>
    <col min="11545" max="11545" width="18.77734375" style="595" customWidth="1"/>
    <col min="11546" max="11546" width="2.77734375" style="595" customWidth="1"/>
    <col min="11547" max="11547" width="18.109375" style="595" customWidth="1"/>
    <col min="11548" max="11549" width="8.77734375" style="595" customWidth="1"/>
    <col min="11550" max="11550" width="2.77734375" style="595" customWidth="1"/>
    <col min="11551" max="11551" width="18.77734375" style="595" customWidth="1"/>
    <col min="11552" max="11552" width="2.77734375" style="595" customWidth="1"/>
    <col min="11553" max="11553" width="19" style="595" customWidth="1"/>
    <col min="11554" max="11554" width="2.77734375" style="595" customWidth="1"/>
    <col min="11555" max="11555" width="18.109375" style="595" customWidth="1"/>
    <col min="11556" max="11556" width="2.77734375" style="595" customWidth="1"/>
    <col min="11557" max="11557" width="18.5546875" style="595" customWidth="1"/>
    <col min="11558" max="11558" width="2.77734375" style="595" customWidth="1"/>
    <col min="11559" max="11559" width="18.77734375" style="595" customWidth="1"/>
    <col min="11560" max="11560" width="2.77734375" style="595" customWidth="1"/>
    <col min="11561" max="11561" width="22.5546875" style="595" customWidth="1"/>
    <col min="11562" max="11562" width="2.77734375" style="595" customWidth="1"/>
    <col min="11563" max="11563" width="19.109375" style="595" customWidth="1"/>
    <col min="11564" max="11564" width="2.77734375" style="595" customWidth="1"/>
    <col min="11565" max="11565" width="22.77734375" style="595" customWidth="1"/>
    <col min="11566" max="11566" width="2.77734375" style="595" customWidth="1"/>
    <col min="11567" max="11567" width="24.109375" style="595" customWidth="1"/>
    <col min="11568" max="11568" width="2.77734375" style="595" customWidth="1"/>
    <col min="11569" max="11569" width="22.77734375" style="595" customWidth="1"/>
    <col min="11570" max="11570" width="2.77734375" style="595" customWidth="1"/>
    <col min="11571" max="11571" width="19.77734375" style="595" customWidth="1"/>
    <col min="11572" max="11572" width="2.77734375" style="595" customWidth="1"/>
    <col min="11573" max="11573" width="22.44140625" style="595" customWidth="1"/>
    <col min="11574" max="11574" width="2.77734375" style="595" customWidth="1"/>
    <col min="11575" max="11575" width="21.77734375" style="595" customWidth="1"/>
    <col min="11576" max="11576" width="2.77734375" style="595" customWidth="1"/>
    <col min="11577" max="11577" width="25.109375" style="595" customWidth="1"/>
    <col min="11578" max="11578" width="53.109375" style="595" customWidth="1"/>
    <col min="11579" max="11579" width="2.77734375" style="595" customWidth="1"/>
    <col min="11580" max="11580" width="25.109375" style="595" customWidth="1"/>
    <col min="11581" max="11581" width="2.77734375" style="595" customWidth="1"/>
    <col min="11582" max="11582" width="24" style="595" customWidth="1"/>
    <col min="11583" max="11583" width="2.77734375" style="595" customWidth="1"/>
    <col min="11584" max="11584" width="21.77734375" style="595" customWidth="1"/>
    <col min="11585" max="11585" width="2.77734375" style="595" customWidth="1"/>
    <col min="11586" max="11586" width="22.109375" style="595" customWidth="1"/>
    <col min="11587" max="11587" width="53.77734375" style="595" customWidth="1"/>
    <col min="11588" max="11588" width="2.77734375" style="595" customWidth="1"/>
    <col min="11589" max="11589" width="23.77734375" style="595" customWidth="1"/>
    <col min="11590" max="11590" width="2.77734375" style="595" customWidth="1"/>
    <col min="11591" max="11591" width="22.5546875" style="595" customWidth="1"/>
    <col min="11592" max="11592" width="2.77734375" style="595" customWidth="1"/>
    <col min="11593" max="11593" width="18.77734375" style="595" customWidth="1"/>
    <col min="11594" max="11594" width="2.77734375" style="595" customWidth="1"/>
    <col min="11595" max="11595" width="19.109375" style="595" customWidth="1"/>
    <col min="11596" max="11596" width="2.77734375" style="595" customWidth="1"/>
    <col min="11597" max="11597" width="19.77734375" style="595" customWidth="1"/>
    <col min="11598" max="11766" width="8.77734375" style="595"/>
    <col min="11767" max="11767" width="55.109375" style="595" customWidth="1"/>
    <col min="11768" max="11768" width="2.77734375" style="595" customWidth="1"/>
    <col min="11769" max="11769" width="19.44140625" style="595" customWidth="1"/>
    <col min="11770" max="11770" width="2.77734375" style="595" customWidth="1"/>
    <col min="11771" max="11771" width="20.77734375" style="595" customWidth="1"/>
    <col min="11772" max="11772" width="2.77734375" style="595" customWidth="1"/>
    <col min="11773" max="11773" width="21" style="595" customWidth="1"/>
    <col min="11774" max="11774" width="2.77734375" style="595" customWidth="1"/>
    <col min="11775" max="11775" width="18.77734375" style="595" customWidth="1"/>
    <col min="11776" max="11776" width="2.77734375" style="595" customWidth="1"/>
    <col min="11777" max="11777" width="16.77734375" style="595" customWidth="1"/>
    <col min="11778" max="11778" width="2.77734375" style="595" customWidth="1"/>
    <col min="11779" max="11779" width="16.44140625" style="595" customWidth="1"/>
    <col min="11780" max="11780" width="2.77734375" style="595" customWidth="1"/>
    <col min="11781" max="11781" width="19.77734375" style="595" customWidth="1"/>
    <col min="11782" max="11782" width="2.77734375" style="595" customWidth="1"/>
    <col min="11783" max="11783" width="19.44140625" style="595" customWidth="1"/>
    <col min="11784" max="11784" width="2.77734375" style="595" customWidth="1"/>
    <col min="11785" max="11785" width="17.109375" style="595" customWidth="1"/>
    <col min="11786" max="11786" width="2.77734375" style="595" customWidth="1"/>
    <col min="11787" max="11787" width="19.109375" style="595" customWidth="1"/>
    <col min="11788" max="11788" width="2.77734375" style="595" customWidth="1"/>
    <col min="11789" max="11789" width="18.109375" style="595" customWidth="1"/>
    <col min="11790" max="11790" width="2.77734375" style="595" customWidth="1"/>
    <col min="11791" max="11791" width="17.5546875" style="595" customWidth="1"/>
    <col min="11792" max="11792" width="2.77734375" style="595" customWidth="1"/>
    <col min="11793" max="11793" width="20.77734375" style="595" customWidth="1"/>
    <col min="11794" max="11794" width="2.77734375" style="595" customWidth="1"/>
    <col min="11795" max="11795" width="17.77734375" style="595" customWidth="1"/>
    <col min="11796" max="11796" width="2.77734375" style="595" customWidth="1"/>
    <col min="11797" max="11797" width="19.5546875" style="595" customWidth="1"/>
    <col min="11798" max="11798" width="2.77734375" style="595" customWidth="1"/>
    <col min="11799" max="11799" width="16" style="595" customWidth="1"/>
    <col min="11800" max="11800" width="2.77734375" style="595" customWidth="1"/>
    <col min="11801" max="11801" width="18.77734375" style="595" customWidth="1"/>
    <col min="11802" max="11802" width="2.77734375" style="595" customWidth="1"/>
    <col min="11803" max="11803" width="18.109375" style="595" customWidth="1"/>
    <col min="11804" max="11805" width="8.77734375" style="595" customWidth="1"/>
    <col min="11806" max="11806" width="2.77734375" style="595" customWidth="1"/>
    <col min="11807" max="11807" width="18.77734375" style="595" customWidth="1"/>
    <col min="11808" max="11808" width="2.77734375" style="595" customWidth="1"/>
    <col min="11809" max="11809" width="19" style="595" customWidth="1"/>
    <col min="11810" max="11810" width="2.77734375" style="595" customWidth="1"/>
    <col min="11811" max="11811" width="18.109375" style="595" customWidth="1"/>
    <col min="11812" max="11812" width="2.77734375" style="595" customWidth="1"/>
    <col min="11813" max="11813" width="18.5546875" style="595" customWidth="1"/>
    <col min="11814" max="11814" width="2.77734375" style="595" customWidth="1"/>
    <col min="11815" max="11815" width="18.77734375" style="595" customWidth="1"/>
    <col min="11816" max="11816" width="2.77734375" style="595" customWidth="1"/>
    <col min="11817" max="11817" width="22.5546875" style="595" customWidth="1"/>
    <col min="11818" max="11818" width="2.77734375" style="595" customWidth="1"/>
    <col min="11819" max="11819" width="19.109375" style="595" customWidth="1"/>
    <col min="11820" max="11820" width="2.77734375" style="595" customWidth="1"/>
    <col min="11821" max="11821" width="22.77734375" style="595" customWidth="1"/>
    <col min="11822" max="11822" width="2.77734375" style="595" customWidth="1"/>
    <col min="11823" max="11823" width="24.109375" style="595" customWidth="1"/>
    <col min="11824" max="11824" width="2.77734375" style="595" customWidth="1"/>
    <col min="11825" max="11825" width="22.77734375" style="595" customWidth="1"/>
    <col min="11826" max="11826" width="2.77734375" style="595" customWidth="1"/>
    <col min="11827" max="11827" width="19.77734375" style="595" customWidth="1"/>
    <col min="11828" max="11828" width="2.77734375" style="595" customWidth="1"/>
    <col min="11829" max="11829" width="22.44140625" style="595" customWidth="1"/>
    <col min="11830" max="11830" width="2.77734375" style="595" customWidth="1"/>
    <col min="11831" max="11831" width="21.77734375" style="595" customWidth="1"/>
    <col min="11832" max="11832" width="2.77734375" style="595" customWidth="1"/>
    <col min="11833" max="11833" width="25.109375" style="595" customWidth="1"/>
    <col min="11834" max="11834" width="53.109375" style="595" customWidth="1"/>
    <col min="11835" max="11835" width="2.77734375" style="595" customWidth="1"/>
    <col min="11836" max="11836" width="25.109375" style="595" customWidth="1"/>
    <col min="11837" max="11837" width="2.77734375" style="595" customWidth="1"/>
    <col min="11838" max="11838" width="24" style="595" customWidth="1"/>
    <col min="11839" max="11839" width="2.77734375" style="595" customWidth="1"/>
    <col min="11840" max="11840" width="21.77734375" style="595" customWidth="1"/>
    <col min="11841" max="11841" width="2.77734375" style="595" customWidth="1"/>
    <col min="11842" max="11842" width="22.109375" style="595" customWidth="1"/>
    <col min="11843" max="11843" width="53.77734375" style="595" customWidth="1"/>
    <col min="11844" max="11844" width="2.77734375" style="595" customWidth="1"/>
    <col min="11845" max="11845" width="23.77734375" style="595" customWidth="1"/>
    <col min="11846" max="11846" width="2.77734375" style="595" customWidth="1"/>
    <col min="11847" max="11847" width="22.5546875" style="595" customWidth="1"/>
    <col min="11848" max="11848" width="2.77734375" style="595" customWidth="1"/>
    <col min="11849" max="11849" width="18.77734375" style="595" customWidth="1"/>
    <col min="11850" max="11850" width="2.77734375" style="595" customWidth="1"/>
    <col min="11851" max="11851" width="19.109375" style="595" customWidth="1"/>
    <col min="11852" max="11852" width="2.77734375" style="595" customWidth="1"/>
    <col min="11853" max="11853" width="19.77734375" style="595" customWidth="1"/>
    <col min="11854" max="12022" width="8.77734375" style="595"/>
    <col min="12023" max="12023" width="55.109375" style="595" customWidth="1"/>
    <col min="12024" max="12024" width="2.77734375" style="595" customWidth="1"/>
    <col min="12025" max="12025" width="19.44140625" style="595" customWidth="1"/>
    <col min="12026" max="12026" width="2.77734375" style="595" customWidth="1"/>
    <col min="12027" max="12027" width="20.77734375" style="595" customWidth="1"/>
    <col min="12028" max="12028" width="2.77734375" style="595" customWidth="1"/>
    <col min="12029" max="12029" width="21" style="595" customWidth="1"/>
    <col min="12030" max="12030" width="2.77734375" style="595" customWidth="1"/>
    <col min="12031" max="12031" width="18.77734375" style="595" customWidth="1"/>
    <col min="12032" max="12032" width="2.77734375" style="595" customWidth="1"/>
    <col min="12033" max="12033" width="16.77734375" style="595" customWidth="1"/>
    <col min="12034" max="12034" width="2.77734375" style="595" customWidth="1"/>
    <col min="12035" max="12035" width="16.44140625" style="595" customWidth="1"/>
    <col min="12036" max="12036" width="2.77734375" style="595" customWidth="1"/>
    <col min="12037" max="12037" width="19.77734375" style="595" customWidth="1"/>
    <col min="12038" max="12038" width="2.77734375" style="595" customWidth="1"/>
    <col min="12039" max="12039" width="19.44140625" style="595" customWidth="1"/>
    <col min="12040" max="12040" width="2.77734375" style="595" customWidth="1"/>
    <col min="12041" max="12041" width="17.109375" style="595" customWidth="1"/>
    <col min="12042" max="12042" width="2.77734375" style="595" customWidth="1"/>
    <col min="12043" max="12043" width="19.109375" style="595" customWidth="1"/>
    <col min="12044" max="12044" width="2.77734375" style="595" customWidth="1"/>
    <col min="12045" max="12045" width="18.109375" style="595" customWidth="1"/>
    <col min="12046" max="12046" width="2.77734375" style="595" customWidth="1"/>
    <col min="12047" max="12047" width="17.5546875" style="595" customWidth="1"/>
    <col min="12048" max="12048" width="2.77734375" style="595" customWidth="1"/>
    <col min="12049" max="12049" width="20.77734375" style="595" customWidth="1"/>
    <col min="12050" max="12050" width="2.77734375" style="595" customWidth="1"/>
    <col min="12051" max="12051" width="17.77734375" style="595" customWidth="1"/>
    <col min="12052" max="12052" width="2.77734375" style="595" customWidth="1"/>
    <col min="12053" max="12053" width="19.5546875" style="595" customWidth="1"/>
    <col min="12054" max="12054" width="2.77734375" style="595" customWidth="1"/>
    <col min="12055" max="12055" width="16" style="595" customWidth="1"/>
    <col min="12056" max="12056" width="2.77734375" style="595" customWidth="1"/>
    <col min="12057" max="12057" width="18.77734375" style="595" customWidth="1"/>
    <col min="12058" max="12058" width="2.77734375" style="595" customWidth="1"/>
    <col min="12059" max="12059" width="18.109375" style="595" customWidth="1"/>
    <col min="12060" max="12061" width="8.77734375" style="595" customWidth="1"/>
    <col min="12062" max="12062" width="2.77734375" style="595" customWidth="1"/>
    <col min="12063" max="12063" width="18.77734375" style="595" customWidth="1"/>
    <col min="12064" max="12064" width="2.77734375" style="595" customWidth="1"/>
    <col min="12065" max="12065" width="19" style="595" customWidth="1"/>
    <col min="12066" max="12066" width="2.77734375" style="595" customWidth="1"/>
    <col min="12067" max="12067" width="18.109375" style="595" customWidth="1"/>
    <col min="12068" max="12068" width="2.77734375" style="595" customWidth="1"/>
    <col min="12069" max="12069" width="18.5546875" style="595" customWidth="1"/>
    <col min="12070" max="12070" width="2.77734375" style="595" customWidth="1"/>
    <col min="12071" max="12071" width="18.77734375" style="595" customWidth="1"/>
    <col min="12072" max="12072" width="2.77734375" style="595" customWidth="1"/>
    <col min="12073" max="12073" width="22.5546875" style="595" customWidth="1"/>
    <col min="12074" max="12074" width="2.77734375" style="595" customWidth="1"/>
    <col min="12075" max="12075" width="19.109375" style="595" customWidth="1"/>
    <col min="12076" max="12076" width="2.77734375" style="595" customWidth="1"/>
    <col min="12077" max="12077" width="22.77734375" style="595" customWidth="1"/>
    <col min="12078" max="12078" width="2.77734375" style="595" customWidth="1"/>
    <col min="12079" max="12079" width="24.109375" style="595" customWidth="1"/>
    <col min="12080" max="12080" width="2.77734375" style="595" customWidth="1"/>
    <col min="12081" max="12081" width="22.77734375" style="595" customWidth="1"/>
    <col min="12082" max="12082" width="2.77734375" style="595" customWidth="1"/>
    <col min="12083" max="12083" width="19.77734375" style="595" customWidth="1"/>
    <col min="12084" max="12084" width="2.77734375" style="595" customWidth="1"/>
    <col min="12085" max="12085" width="22.44140625" style="595" customWidth="1"/>
    <col min="12086" max="12086" width="2.77734375" style="595" customWidth="1"/>
    <col min="12087" max="12087" width="21.77734375" style="595" customWidth="1"/>
    <col min="12088" max="12088" width="2.77734375" style="595" customWidth="1"/>
    <col min="12089" max="12089" width="25.109375" style="595" customWidth="1"/>
    <col min="12090" max="12090" width="53.109375" style="595" customWidth="1"/>
    <col min="12091" max="12091" width="2.77734375" style="595" customWidth="1"/>
    <col min="12092" max="12092" width="25.109375" style="595" customWidth="1"/>
    <col min="12093" max="12093" width="2.77734375" style="595" customWidth="1"/>
    <col min="12094" max="12094" width="24" style="595" customWidth="1"/>
    <col min="12095" max="12095" width="2.77734375" style="595" customWidth="1"/>
    <col min="12096" max="12096" width="21.77734375" style="595" customWidth="1"/>
    <col min="12097" max="12097" width="2.77734375" style="595" customWidth="1"/>
    <col min="12098" max="12098" width="22.109375" style="595" customWidth="1"/>
    <col min="12099" max="12099" width="53.77734375" style="595" customWidth="1"/>
    <col min="12100" max="12100" width="2.77734375" style="595" customWidth="1"/>
    <col min="12101" max="12101" width="23.77734375" style="595" customWidth="1"/>
    <col min="12102" max="12102" width="2.77734375" style="595" customWidth="1"/>
    <col min="12103" max="12103" width="22.5546875" style="595" customWidth="1"/>
    <col min="12104" max="12104" width="2.77734375" style="595" customWidth="1"/>
    <col min="12105" max="12105" width="18.77734375" style="595" customWidth="1"/>
    <col min="12106" max="12106" width="2.77734375" style="595" customWidth="1"/>
    <col min="12107" max="12107" width="19.109375" style="595" customWidth="1"/>
    <col min="12108" max="12108" width="2.77734375" style="595" customWidth="1"/>
    <col min="12109" max="12109" width="19.77734375" style="595" customWidth="1"/>
    <col min="12110" max="12278" width="8.77734375" style="595"/>
    <col min="12279" max="12279" width="55.109375" style="595" customWidth="1"/>
    <col min="12280" max="12280" width="2.77734375" style="595" customWidth="1"/>
    <col min="12281" max="12281" width="19.44140625" style="595" customWidth="1"/>
    <col min="12282" max="12282" width="2.77734375" style="595" customWidth="1"/>
    <col min="12283" max="12283" width="20.77734375" style="595" customWidth="1"/>
    <col min="12284" max="12284" width="2.77734375" style="595" customWidth="1"/>
    <col min="12285" max="12285" width="21" style="595" customWidth="1"/>
    <col min="12286" max="12286" width="2.77734375" style="595" customWidth="1"/>
    <col min="12287" max="12287" width="18.77734375" style="595" customWidth="1"/>
    <col min="12288" max="12288" width="2.77734375" style="595" customWidth="1"/>
    <col min="12289" max="12289" width="16.77734375" style="595" customWidth="1"/>
    <col min="12290" max="12290" width="2.77734375" style="595" customWidth="1"/>
    <col min="12291" max="12291" width="16.44140625" style="595" customWidth="1"/>
    <col min="12292" max="12292" width="2.77734375" style="595" customWidth="1"/>
    <col min="12293" max="12293" width="19.77734375" style="595" customWidth="1"/>
    <col min="12294" max="12294" width="2.77734375" style="595" customWidth="1"/>
    <col min="12295" max="12295" width="19.44140625" style="595" customWidth="1"/>
    <col min="12296" max="12296" width="2.77734375" style="595" customWidth="1"/>
    <col min="12297" max="12297" width="17.109375" style="595" customWidth="1"/>
    <col min="12298" max="12298" width="2.77734375" style="595" customWidth="1"/>
    <col min="12299" max="12299" width="19.109375" style="595" customWidth="1"/>
    <col min="12300" max="12300" width="2.77734375" style="595" customWidth="1"/>
    <col min="12301" max="12301" width="18.109375" style="595" customWidth="1"/>
    <col min="12302" max="12302" width="2.77734375" style="595" customWidth="1"/>
    <col min="12303" max="12303" width="17.5546875" style="595" customWidth="1"/>
    <col min="12304" max="12304" width="2.77734375" style="595" customWidth="1"/>
    <col min="12305" max="12305" width="20.77734375" style="595" customWidth="1"/>
    <col min="12306" max="12306" width="2.77734375" style="595" customWidth="1"/>
    <col min="12307" max="12307" width="17.77734375" style="595" customWidth="1"/>
    <col min="12308" max="12308" width="2.77734375" style="595" customWidth="1"/>
    <col min="12309" max="12309" width="19.5546875" style="595" customWidth="1"/>
    <col min="12310" max="12310" width="2.77734375" style="595" customWidth="1"/>
    <col min="12311" max="12311" width="16" style="595" customWidth="1"/>
    <col min="12312" max="12312" width="2.77734375" style="595" customWidth="1"/>
    <col min="12313" max="12313" width="18.77734375" style="595" customWidth="1"/>
    <col min="12314" max="12314" width="2.77734375" style="595" customWidth="1"/>
    <col min="12315" max="12315" width="18.109375" style="595" customWidth="1"/>
    <col min="12316" max="12317" width="8.77734375" style="595" customWidth="1"/>
    <col min="12318" max="12318" width="2.77734375" style="595" customWidth="1"/>
    <col min="12319" max="12319" width="18.77734375" style="595" customWidth="1"/>
    <col min="12320" max="12320" width="2.77734375" style="595" customWidth="1"/>
    <col min="12321" max="12321" width="19" style="595" customWidth="1"/>
    <col min="12322" max="12322" width="2.77734375" style="595" customWidth="1"/>
    <col min="12323" max="12323" width="18.109375" style="595" customWidth="1"/>
    <col min="12324" max="12324" width="2.77734375" style="595" customWidth="1"/>
    <col min="12325" max="12325" width="18.5546875" style="595" customWidth="1"/>
    <col min="12326" max="12326" width="2.77734375" style="595" customWidth="1"/>
    <col min="12327" max="12327" width="18.77734375" style="595" customWidth="1"/>
    <col min="12328" max="12328" width="2.77734375" style="595" customWidth="1"/>
    <col min="12329" max="12329" width="22.5546875" style="595" customWidth="1"/>
    <col min="12330" max="12330" width="2.77734375" style="595" customWidth="1"/>
    <col min="12331" max="12331" width="19.109375" style="595" customWidth="1"/>
    <col min="12332" max="12332" width="2.77734375" style="595" customWidth="1"/>
    <col min="12333" max="12333" width="22.77734375" style="595" customWidth="1"/>
    <col min="12334" max="12334" width="2.77734375" style="595" customWidth="1"/>
    <col min="12335" max="12335" width="24.109375" style="595" customWidth="1"/>
    <col min="12336" max="12336" width="2.77734375" style="595" customWidth="1"/>
    <col min="12337" max="12337" width="22.77734375" style="595" customWidth="1"/>
    <col min="12338" max="12338" width="2.77734375" style="595" customWidth="1"/>
    <col min="12339" max="12339" width="19.77734375" style="595" customWidth="1"/>
    <col min="12340" max="12340" width="2.77734375" style="595" customWidth="1"/>
    <col min="12341" max="12341" width="22.44140625" style="595" customWidth="1"/>
    <col min="12342" max="12342" width="2.77734375" style="595" customWidth="1"/>
    <col min="12343" max="12343" width="21.77734375" style="595" customWidth="1"/>
    <col min="12344" max="12344" width="2.77734375" style="595" customWidth="1"/>
    <col min="12345" max="12345" width="25.109375" style="595" customWidth="1"/>
    <col min="12346" max="12346" width="53.109375" style="595" customWidth="1"/>
    <col min="12347" max="12347" width="2.77734375" style="595" customWidth="1"/>
    <col min="12348" max="12348" width="25.109375" style="595" customWidth="1"/>
    <col min="12349" max="12349" width="2.77734375" style="595" customWidth="1"/>
    <col min="12350" max="12350" width="24" style="595" customWidth="1"/>
    <col min="12351" max="12351" width="2.77734375" style="595" customWidth="1"/>
    <col min="12352" max="12352" width="21.77734375" style="595" customWidth="1"/>
    <col min="12353" max="12353" width="2.77734375" style="595" customWidth="1"/>
    <col min="12354" max="12354" width="22.109375" style="595" customWidth="1"/>
    <col min="12355" max="12355" width="53.77734375" style="595" customWidth="1"/>
    <col min="12356" max="12356" width="2.77734375" style="595" customWidth="1"/>
    <col min="12357" max="12357" width="23.77734375" style="595" customWidth="1"/>
    <col min="12358" max="12358" width="2.77734375" style="595" customWidth="1"/>
    <col min="12359" max="12359" width="22.5546875" style="595" customWidth="1"/>
    <col min="12360" max="12360" width="2.77734375" style="595" customWidth="1"/>
    <col min="12361" max="12361" width="18.77734375" style="595" customWidth="1"/>
    <col min="12362" max="12362" width="2.77734375" style="595" customWidth="1"/>
    <col min="12363" max="12363" width="19.109375" style="595" customWidth="1"/>
    <col min="12364" max="12364" width="2.77734375" style="595" customWidth="1"/>
    <col min="12365" max="12365" width="19.77734375" style="595" customWidth="1"/>
    <col min="12366" max="12534" width="8.77734375" style="595"/>
    <col min="12535" max="12535" width="55.109375" style="595" customWidth="1"/>
    <col min="12536" max="12536" width="2.77734375" style="595" customWidth="1"/>
    <col min="12537" max="12537" width="19.44140625" style="595" customWidth="1"/>
    <col min="12538" max="12538" width="2.77734375" style="595" customWidth="1"/>
    <col min="12539" max="12539" width="20.77734375" style="595" customWidth="1"/>
    <col min="12540" max="12540" width="2.77734375" style="595" customWidth="1"/>
    <col min="12541" max="12541" width="21" style="595" customWidth="1"/>
    <col min="12542" max="12542" width="2.77734375" style="595" customWidth="1"/>
    <col min="12543" max="12543" width="18.77734375" style="595" customWidth="1"/>
    <col min="12544" max="12544" width="2.77734375" style="595" customWidth="1"/>
    <col min="12545" max="12545" width="16.77734375" style="595" customWidth="1"/>
    <col min="12546" max="12546" width="2.77734375" style="595" customWidth="1"/>
    <col min="12547" max="12547" width="16.44140625" style="595" customWidth="1"/>
    <col min="12548" max="12548" width="2.77734375" style="595" customWidth="1"/>
    <col min="12549" max="12549" width="19.77734375" style="595" customWidth="1"/>
    <col min="12550" max="12550" width="2.77734375" style="595" customWidth="1"/>
    <col min="12551" max="12551" width="19.44140625" style="595" customWidth="1"/>
    <col min="12552" max="12552" width="2.77734375" style="595" customWidth="1"/>
    <col min="12553" max="12553" width="17.109375" style="595" customWidth="1"/>
    <col min="12554" max="12554" width="2.77734375" style="595" customWidth="1"/>
    <col min="12555" max="12555" width="19.109375" style="595" customWidth="1"/>
    <col min="12556" max="12556" width="2.77734375" style="595" customWidth="1"/>
    <col min="12557" max="12557" width="18.109375" style="595" customWidth="1"/>
    <col min="12558" max="12558" width="2.77734375" style="595" customWidth="1"/>
    <col min="12559" max="12559" width="17.5546875" style="595" customWidth="1"/>
    <col min="12560" max="12560" width="2.77734375" style="595" customWidth="1"/>
    <col min="12561" max="12561" width="20.77734375" style="595" customWidth="1"/>
    <col min="12562" max="12562" width="2.77734375" style="595" customWidth="1"/>
    <col min="12563" max="12563" width="17.77734375" style="595" customWidth="1"/>
    <col min="12564" max="12564" width="2.77734375" style="595" customWidth="1"/>
    <col min="12565" max="12565" width="19.5546875" style="595" customWidth="1"/>
    <col min="12566" max="12566" width="2.77734375" style="595" customWidth="1"/>
    <col min="12567" max="12567" width="16" style="595" customWidth="1"/>
    <col min="12568" max="12568" width="2.77734375" style="595" customWidth="1"/>
    <col min="12569" max="12569" width="18.77734375" style="595" customWidth="1"/>
    <col min="12570" max="12570" width="2.77734375" style="595" customWidth="1"/>
    <col min="12571" max="12571" width="18.109375" style="595" customWidth="1"/>
    <col min="12572" max="12573" width="8.77734375" style="595" customWidth="1"/>
    <col min="12574" max="12574" width="2.77734375" style="595" customWidth="1"/>
    <col min="12575" max="12575" width="18.77734375" style="595" customWidth="1"/>
    <col min="12576" max="12576" width="2.77734375" style="595" customWidth="1"/>
    <col min="12577" max="12577" width="19" style="595" customWidth="1"/>
    <col min="12578" max="12578" width="2.77734375" style="595" customWidth="1"/>
    <col min="12579" max="12579" width="18.109375" style="595" customWidth="1"/>
    <col min="12580" max="12580" width="2.77734375" style="595" customWidth="1"/>
    <col min="12581" max="12581" width="18.5546875" style="595" customWidth="1"/>
    <col min="12582" max="12582" width="2.77734375" style="595" customWidth="1"/>
    <col min="12583" max="12583" width="18.77734375" style="595" customWidth="1"/>
    <col min="12584" max="12584" width="2.77734375" style="595" customWidth="1"/>
    <col min="12585" max="12585" width="22.5546875" style="595" customWidth="1"/>
    <col min="12586" max="12586" width="2.77734375" style="595" customWidth="1"/>
    <col min="12587" max="12587" width="19.109375" style="595" customWidth="1"/>
    <col min="12588" max="12588" width="2.77734375" style="595" customWidth="1"/>
    <col min="12589" max="12589" width="22.77734375" style="595" customWidth="1"/>
    <col min="12590" max="12590" width="2.77734375" style="595" customWidth="1"/>
    <col min="12591" max="12591" width="24.109375" style="595" customWidth="1"/>
    <col min="12592" max="12592" width="2.77734375" style="595" customWidth="1"/>
    <col min="12593" max="12593" width="22.77734375" style="595" customWidth="1"/>
    <col min="12594" max="12594" width="2.77734375" style="595" customWidth="1"/>
    <col min="12595" max="12595" width="19.77734375" style="595" customWidth="1"/>
    <col min="12596" max="12596" width="2.77734375" style="595" customWidth="1"/>
    <col min="12597" max="12597" width="22.44140625" style="595" customWidth="1"/>
    <col min="12598" max="12598" width="2.77734375" style="595" customWidth="1"/>
    <col min="12599" max="12599" width="21.77734375" style="595" customWidth="1"/>
    <col min="12600" max="12600" width="2.77734375" style="595" customWidth="1"/>
    <col min="12601" max="12601" width="25.109375" style="595" customWidth="1"/>
    <col min="12602" max="12602" width="53.109375" style="595" customWidth="1"/>
    <col min="12603" max="12603" width="2.77734375" style="595" customWidth="1"/>
    <col min="12604" max="12604" width="25.109375" style="595" customWidth="1"/>
    <col min="12605" max="12605" width="2.77734375" style="595" customWidth="1"/>
    <col min="12606" max="12606" width="24" style="595" customWidth="1"/>
    <col min="12607" max="12607" width="2.77734375" style="595" customWidth="1"/>
    <col min="12608" max="12608" width="21.77734375" style="595" customWidth="1"/>
    <col min="12609" max="12609" width="2.77734375" style="595" customWidth="1"/>
    <col min="12610" max="12610" width="22.109375" style="595" customWidth="1"/>
    <col min="12611" max="12611" width="53.77734375" style="595" customWidth="1"/>
    <col min="12612" max="12612" width="2.77734375" style="595" customWidth="1"/>
    <col min="12613" max="12613" width="23.77734375" style="595" customWidth="1"/>
    <col min="12614" max="12614" width="2.77734375" style="595" customWidth="1"/>
    <col min="12615" max="12615" width="22.5546875" style="595" customWidth="1"/>
    <col min="12616" max="12616" width="2.77734375" style="595" customWidth="1"/>
    <col min="12617" max="12617" width="18.77734375" style="595" customWidth="1"/>
    <col min="12618" max="12618" width="2.77734375" style="595" customWidth="1"/>
    <col min="12619" max="12619" width="19.109375" style="595" customWidth="1"/>
    <col min="12620" max="12620" width="2.77734375" style="595" customWidth="1"/>
    <col min="12621" max="12621" width="19.77734375" style="595" customWidth="1"/>
    <col min="12622" max="12790" width="8.77734375" style="595"/>
    <col min="12791" max="12791" width="55.109375" style="595" customWidth="1"/>
    <col min="12792" max="12792" width="2.77734375" style="595" customWidth="1"/>
    <col min="12793" max="12793" width="19.44140625" style="595" customWidth="1"/>
    <col min="12794" max="12794" width="2.77734375" style="595" customWidth="1"/>
    <col min="12795" max="12795" width="20.77734375" style="595" customWidth="1"/>
    <col min="12796" max="12796" width="2.77734375" style="595" customWidth="1"/>
    <col min="12797" max="12797" width="21" style="595" customWidth="1"/>
    <col min="12798" max="12798" width="2.77734375" style="595" customWidth="1"/>
    <col min="12799" max="12799" width="18.77734375" style="595" customWidth="1"/>
    <col min="12800" max="12800" width="2.77734375" style="595" customWidth="1"/>
    <col min="12801" max="12801" width="16.77734375" style="595" customWidth="1"/>
    <col min="12802" max="12802" width="2.77734375" style="595" customWidth="1"/>
    <col min="12803" max="12803" width="16.44140625" style="595" customWidth="1"/>
    <col min="12804" max="12804" width="2.77734375" style="595" customWidth="1"/>
    <col min="12805" max="12805" width="19.77734375" style="595" customWidth="1"/>
    <col min="12806" max="12806" width="2.77734375" style="595" customWidth="1"/>
    <col min="12807" max="12807" width="19.44140625" style="595" customWidth="1"/>
    <col min="12808" max="12808" width="2.77734375" style="595" customWidth="1"/>
    <col min="12809" max="12809" width="17.109375" style="595" customWidth="1"/>
    <col min="12810" max="12810" width="2.77734375" style="595" customWidth="1"/>
    <col min="12811" max="12811" width="19.109375" style="595" customWidth="1"/>
    <col min="12812" max="12812" width="2.77734375" style="595" customWidth="1"/>
    <col min="12813" max="12813" width="18.109375" style="595" customWidth="1"/>
    <col min="12814" max="12814" width="2.77734375" style="595" customWidth="1"/>
    <col min="12815" max="12815" width="17.5546875" style="595" customWidth="1"/>
    <col min="12816" max="12816" width="2.77734375" style="595" customWidth="1"/>
    <col min="12817" max="12817" width="20.77734375" style="595" customWidth="1"/>
    <col min="12818" max="12818" width="2.77734375" style="595" customWidth="1"/>
    <col min="12819" max="12819" width="17.77734375" style="595" customWidth="1"/>
    <col min="12820" max="12820" width="2.77734375" style="595" customWidth="1"/>
    <col min="12821" max="12821" width="19.5546875" style="595" customWidth="1"/>
    <col min="12822" max="12822" width="2.77734375" style="595" customWidth="1"/>
    <col min="12823" max="12823" width="16" style="595" customWidth="1"/>
    <col min="12824" max="12824" width="2.77734375" style="595" customWidth="1"/>
    <col min="12825" max="12825" width="18.77734375" style="595" customWidth="1"/>
    <col min="12826" max="12826" width="2.77734375" style="595" customWidth="1"/>
    <col min="12827" max="12827" width="18.109375" style="595" customWidth="1"/>
    <col min="12828" max="12829" width="8.77734375" style="595" customWidth="1"/>
    <col min="12830" max="12830" width="2.77734375" style="595" customWidth="1"/>
    <col min="12831" max="12831" width="18.77734375" style="595" customWidth="1"/>
    <col min="12832" max="12832" width="2.77734375" style="595" customWidth="1"/>
    <col min="12833" max="12833" width="19" style="595" customWidth="1"/>
    <col min="12834" max="12834" width="2.77734375" style="595" customWidth="1"/>
    <col min="12835" max="12835" width="18.109375" style="595" customWidth="1"/>
    <col min="12836" max="12836" width="2.77734375" style="595" customWidth="1"/>
    <col min="12837" max="12837" width="18.5546875" style="595" customWidth="1"/>
    <col min="12838" max="12838" width="2.77734375" style="595" customWidth="1"/>
    <col min="12839" max="12839" width="18.77734375" style="595" customWidth="1"/>
    <col min="12840" max="12840" width="2.77734375" style="595" customWidth="1"/>
    <col min="12841" max="12841" width="22.5546875" style="595" customWidth="1"/>
    <col min="12842" max="12842" width="2.77734375" style="595" customWidth="1"/>
    <col min="12843" max="12843" width="19.109375" style="595" customWidth="1"/>
    <col min="12844" max="12844" width="2.77734375" style="595" customWidth="1"/>
    <col min="12845" max="12845" width="22.77734375" style="595" customWidth="1"/>
    <col min="12846" max="12846" width="2.77734375" style="595" customWidth="1"/>
    <col min="12847" max="12847" width="24.109375" style="595" customWidth="1"/>
    <col min="12848" max="12848" width="2.77734375" style="595" customWidth="1"/>
    <col min="12849" max="12849" width="22.77734375" style="595" customWidth="1"/>
    <col min="12850" max="12850" width="2.77734375" style="595" customWidth="1"/>
    <col min="12851" max="12851" width="19.77734375" style="595" customWidth="1"/>
    <col min="12852" max="12852" width="2.77734375" style="595" customWidth="1"/>
    <col min="12853" max="12853" width="22.44140625" style="595" customWidth="1"/>
    <col min="12854" max="12854" width="2.77734375" style="595" customWidth="1"/>
    <col min="12855" max="12855" width="21.77734375" style="595" customWidth="1"/>
    <col min="12856" max="12856" width="2.77734375" style="595" customWidth="1"/>
    <col min="12857" max="12857" width="25.109375" style="595" customWidth="1"/>
    <col min="12858" max="12858" width="53.109375" style="595" customWidth="1"/>
    <col min="12859" max="12859" width="2.77734375" style="595" customWidth="1"/>
    <col min="12860" max="12860" width="25.109375" style="595" customWidth="1"/>
    <col min="12861" max="12861" width="2.77734375" style="595" customWidth="1"/>
    <col min="12862" max="12862" width="24" style="595" customWidth="1"/>
    <col min="12863" max="12863" width="2.77734375" style="595" customWidth="1"/>
    <col min="12864" max="12864" width="21.77734375" style="595" customWidth="1"/>
    <col min="12865" max="12865" width="2.77734375" style="595" customWidth="1"/>
    <col min="12866" max="12866" width="22.109375" style="595" customWidth="1"/>
    <col min="12867" max="12867" width="53.77734375" style="595" customWidth="1"/>
    <col min="12868" max="12868" width="2.77734375" style="595" customWidth="1"/>
    <col min="12869" max="12869" width="23.77734375" style="595" customWidth="1"/>
    <col min="12870" max="12870" width="2.77734375" style="595" customWidth="1"/>
    <col min="12871" max="12871" width="22.5546875" style="595" customWidth="1"/>
    <col min="12872" max="12872" width="2.77734375" style="595" customWidth="1"/>
    <col min="12873" max="12873" width="18.77734375" style="595" customWidth="1"/>
    <col min="12874" max="12874" width="2.77734375" style="595" customWidth="1"/>
    <col min="12875" max="12875" width="19.109375" style="595" customWidth="1"/>
    <col min="12876" max="12876" width="2.77734375" style="595" customWidth="1"/>
    <col min="12877" max="12877" width="19.77734375" style="595" customWidth="1"/>
    <col min="12878" max="13046" width="8.77734375" style="595"/>
    <col min="13047" max="13047" width="55.109375" style="595" customWidth="1"/>
    <col min="13048" max="13048" width="2.77734375" style="595" customWidth="1"/>
    <col min="13049" max="13049" width="19.44140625" style="595" customWidth="1"/>
    <col min="13050" max="13050" width="2.77734375" style="595" customWidth="1"/>
    <col min="13051" max="13051" width="20.77734375" style="595" customWidth="1"/>
    <col min="13052" max="13052" width="2.77734375" style="595" customWidth="1"/>
    <col min="13053" max="13053" width="21" style="595" customWidth="1"/>
    <col min="13054" max="13054" width="2.77734375" style="595" customWidth="1"/>
    <col min="13055" max="13055" width="18.77734375" style="595" customWidth="1"/>
    <col min="13056" max="13056" width="2.77734375" style="595" customWidth="1"/>
    <col min="13057" max="13057" width="16.77734375" style="595" customWidth="1"/>
    <col min="13058" max="13058" width="2.77734375" style="595" customWidth="1"/>
    <col min="13059" max="13059" width="16.44140625" style="595" customWidth="1"/>
    <col min="13060" max="13060" width="2.77734375" style="595" customWidth="1"/>
    <col min="13061" max="13061" width="19.77734375" style="595" customWidth="1"/>
    <col min="13062" max="13062" width="2.77734375" style="595" customWidth="1"/>
    <col min="13063" max="13063" width="19.44140625" style="595" customWidth="1"/>
    <col min="13064" max="13064" width="2.77734375" style="595" customWidth="1"/>
    <col min="13065" max="13065" width="17.109375" style="595" customWidth="1"/>
    <col min="13066" max="13066" width="2.77734375" style="595" customWidth="1"/>
    <col min="13067" max="13067" width="19.109375" style="595" customWidth="1"/>
    <col min="13068" max="13068" width="2.77734375" style="595" customWidth="1"/>
    <col min="13069" max="13069" width="18.109375" style="595" customWidth="1"/>
    <col min="13070" max="13070" width="2.77734375" style="595" customWidth="1"/>
    <col min="13071" max="13071" width="17.5546875" style="595" customWidth="1"/>
    <col min="13072" max="13072" width="2.77734375" style="595" customWidth="1"/>
    <col min="13073" max="13073" width="20.77734375" style="595" customWidth="1"/>
    <col min="13074" max="13074" width="2.77734375" style="595" customWidth="1"/>
    <col min="13075" max="13075" width="17.77734375" style="595" customWidth="1"/>
    <col min="13076" max="13076" width="2.77734375" style="595" customWidth="1"/>
    <col min="13077" max="13077" width="19.5546875" style="595" customWidth="1"/>
    <col min="13078" max="13078" width="2.77734375" style="595" customWidth="1"/>
    <col min="13079" max="13079" width="16" style="595" customWidth="1"/>
    <col min="13080" max="13080" width="2.77734375" style="595" customWidth="1"/>
    <col min="13081" max="13081" width="18.77734375" style="595" customWidth="1"/>
    <col min="13082" max="13082" width="2.77734375" style="595" customWidth="1"/>
    <col min="13083" max="13083" width="18.109375" style="595" customWidth="1"/>
    <col min="13084" max="13085" width="8.77734375" style="595" customWidth="1"/>
    <col min="13086" max="13086" width="2.77734375" style="595" customWidth="1"/>
    <col min="13087" max="13087" width="18.77734375" style="595" customWidth="1"/>
    <col min="13088" max="13088" width="2.77734375" style="595" customWidth="1"/>
    <col min="13089" max="13089" width="19" style="595" customWidth="1"/>
    <col min="13090" max="13090" width="2.77734375" style="595" customWidth="1"/>
    <col min="13091" max="13091" width="18.109375" style="595" customWidth="1"/>
    <col min="13092" max="13092" width="2.77734375" style="595" customWidth="1"/>
    <col min="13093" max="13093" width="18.5546875" style="595" customWidth="1"/>
    <col min="13094" max="13094" width="2.77734375" style="595" customWidth="1"/>
    <col min="13095" max="13095" width="18.77734375" style="595" customWidth="1"/>
    <col min="13096" max="13096" width="2.77734375" style="595" customWidth="1"/>
    <col min="13097" max="13097" width="22.5546875" style="595" customWidth="1"/>
    <col min="13098" max="13098" width="2.77734375" style="595" customWidth="1"/>
    <col min="13099" max="13099" width="19.109375" style="595" customWidth="1"/>
    <col min="13100" max="13100" width="2.77734375" style="595" customWidth="1"/>
    <col min="13101" max="13101" width="22.77734375" style="595" customWidth="1"/>
    <col min="13102" max="13102" width="2.77734375" style="595" customWidth="1"/>
    <col min="13103" max="13103" width="24.109375" style="595" customWidth="1"/>
    <col min="13104" max="13104" width="2.77734375" style="595" customWidth="1"/>
    <col min="13105" max="13105" width="22.77734375" style="595" customWidth="1"/>
    <col min="13106" max="13106" width="2.77734375" style="595" customWidth="1"/>
    <col min="13107" max="13107" width="19.77734375" style="595" customWidth="1"/>
    <col min="13108" max="13108" width="2.77734375" style="595" customWidth="1"/>
    <col min="13109" max="13109" width="22.44140625" style="595" customWidth="1"/>
    <col min="13110" max="13110" width="2.77734375" style="595" customWidth="1"/>
    <col min="13111" max="13111" width="21.77734375" style="595" customWidth="1"/>
    <col min="13112" max="13112" width="2.77734375" style="595" customWidth="1"/>
    <col min="13113" max="13113" width="25.109375" style="595" customWidth="1"/>
    <col min="13114" max="13114" width="53.109375" style="595" customWidth="1"/>
    <col min="13115" max="13115" width="2.77734375" style="595" customWidth="1"/>
    <col min="13116" max="13116" width="25.109375" style="595" customWidth="1"/>
    <col min="13117" max="13117" width="2.77734375" style="595" customWidth="1"/>
    <col min="13118" max="13118" width="24" style="595" customWidth="1"/>
    <col min="13119" max="13119" width="2.77734375" style="595" customWidth="1"/>
    <col min="13120" max="13120" width="21.77734375" style="595" customWidth="1"/>
    <col min="13121" max="13121" width="2.77734375" style="595" customWidth="1"/>
    <col min="13122" max="13122" width="22.109375" style="595" customWidth="1"/>
    <col min="13123" max="13123" width="53.77734375" style="595" customWidth="1"/>
    <col min="13124" max="13124" width="2.77734375" style="595" customWidth="1"/>
    <col min="13125" max="13125" width="23.77734375" style="595" customWidth="1"/>
    <col min="13126" max="13126" width="2.77734375" style="595" customWidth="1"/>
    <col min="13127" max="13127" width="22.5546875" style="595" customWidth="1"/>
    <col min="13128" max="13128" width="2.77734375" style="595" customWidth="1"/>
    <col min="13129" max="13129" width="18.77734375" style="595" customWidth="1"/>
    <col min="13130" max="13130" width="2.77734375" style="595" customWidth="1"/>
    <col min="13131" max="13131" width="19.109375" style="595" customWidth="1"/>
    <col min="13132" max="13132" width="2.77734375" style="595" customWidth="1"/>
    <col min="13133" max="13133" width="19.77734375" style="595" customWidth="1"/>
    <col min="13134" max="13302" width="8.77734375" style="595"/>
    <col min="13303" max="13303" width="55.109375" style="595" customWidth="1"/>
    <col min="13304" max="13304" width="2.77734375" style="595" customWidth="1"/>
    <col min="13305" max="13305" width="19.44140625" style="595" customWidth="1"/>
    <col min="13306" max="13306" width="2.77734375" style="595" customWidth="1"/>
    <col min="13307" max="13307" width="20.77734375" style="595" customWidth="1"/>
    <col min="13308" max="13308" width="2.77734375" style="595" customWidth="1"/>
    <col min="13309" max="13309" width="21" style="595" customWidth="1"/>
    <col min="13310" max="13310" width="2.77734375" style="595" customWidth="1"/>
    <col min="13311" max="13311" width="18.77734375" style="595" customWidth="1"/>
    <col min="13312" max="13312" width="2.77734375" style="595" customWidth="1"/>
    <col min="13313" max="13313" width="16.77734375" style="595" customWidth="1"/>
    <col min="13314" max="13314" width="2.77734375" style="595" customWidth="1"/>
    <col min="13315" max="13315" width="16.44140625" style="595" customWidth="1"/>
    <col min="13316" max="13316" width="2.77734375" style="595" customWidth="1"/>
    <col min="13317" max="13317" width="19.77734375" style="595" customWidth="1"/>
    <col min="13318" max="13318" width="2.77734375" style="595" customWidth="1"/>
    <col min="13319" max="13319" width="19.44140625" style="595" customWidth="1"/>
    <col min="13320" max="13320" width="2.77734375" style="595" customWidth="1"/>
    <col min="13321" max="13321" width="17.109375" style="595" customWidth="1"/>
    <col min="13322" max="13322" width="2.77734375" style="595" customWidth="1"/>
    <col min="13323" max="13323" width="19.109375" style="595" customWidth="1"/>
    <col min="13324" max="13324" width="2.77734375" style="595" customWidth="1"/>
    <col min="13325" max="13325" width="18.109375" style="595" customWidth="1"/>
    <col min="13326" max="13326" width="2.77734375" style="595" customWidth="1"/>
    <col min="13327" max="13327" width="17.5546875" style="595" customWidth="1"/>
    <col min="13328" max="13328" width="2.77734375" style="595" customWidth="1"/>
    <col min="13329" max="13329" width="20.77734375" style="595" customWidth="1"/>
    <col min="13330" max="13330" width="2.77734375" style="595" customWidth="1"/>
    <col min="13331" max="13331" width="17.77734375" style="595" customWidth="1"/>
    <col min="13332" max="13332" width="2.77734375" style="595" customWidth="1"/>
    <col min="13333" max="13333" width="19.5546875" style="595" customWidth="1"/>
    <col min="13334" max="13334" width="2.77734375" style="595" customWidth="1"/>
    <col min="13335" max="13335" width="16" style="595" customWidth="1"/>
    <col min="13336" max="13336" width="2.77734375" style="595" customWidth="1"/>
    <col min="13337" max="13337" width="18.77734375" style="595" customWidth="1"/>
    <col min="13338" max="13338" width="2.77734375" style="595" customWidth="1"/>
    <col min="13339" max="13339" width="18.109375" style="595" customWidth="1"/>
    <col min="13340" max="13341" width="8.77734375" style="595" customWidth="1"/>
    <col min="13342" max="13342" width="2.77734375" style="595" customWidth="1"/>
    <col min="13343" max="13343" width="18.77734375" style="595" customWidth="1"/>
    <col min="13344" max="13344" width="2.77734375" style="595" customWidth="1"/>
    <col min="13345" max="13345" width="19" style="595" customWidth="1"/>
    <col min="13346" max="13346" width="2.77734375" style="595" customWidth="1"/>
    <col min="13347" max="13347" width="18.109375" style="595" customWidth="1"/>
    <col min="13348" max="13348" width="2.77734375" style="595" customWidth="1"/>
    <col min="13349" max="13349" width="18.5546875" style="595" customWidth="1"/>
    <col min="13350" max="13350" width="2.77734375" style="595" customWidth="1"/>
    <col min="13351" max="13351" width="18.77734375" style="595" customWidth="1"/>
    <col min="13352" max="13352" width="2.77734375" style="595" customWidth="1"/>
    <col min="13353" max="13353" width="22.5546875" style="595" customWidth="1"/>
    <col min="13354" max="13354" width="2.77734375" style="595" customWidth="1"/>
    <col min="13355" max="13355" width="19.109375" style="595" customWidth="1"/>
    <col min="13356" max="13356" width="2.77734375" style="595" customWidth="1"/>
    <col min="13357" max="13357" width="22.77734375" style="595" customWidth="1"/>
    <col min="13358" max="13358" width="2.77734375" style="595" customWidth="1"/>
    <col min="13359" max="13359" width="24.109375" style="595" customWidth="1"/>
    <col min="13360" max="13360" width="2.77734375" style="595" customWidth="1"/>
    <col min="13361" max="13361" width="22.77734375" style="595" customWidth="1"/>
    <col min="13362" max="13362" width="2.77734375" style="595" customWidth="1"/>
    <col min="13363" max="13363" width="19.77734375" style="595" customWidth="1"/>
    <col min="13364" max="13364" width="2.77734375" style="595" customWidth="1"/>
    <col min="13365" max="13365" width="22.44140625" style="595" customWidth="1"/>
    <col min="13366" max="13366" width="2.77734375" style="595" customWidth="1"/>
    <col min="13367" max="13367" width="21.77734375" style="595" customWidth="1"/>
    <col min="13368" max="13368" width="2.77734375" style="595" customWidth="1"/>
    <col min="13369" max="13369" width="25.109375" style="595" customWidth="1"/>
    <col min="13370" max="13370" width="53.109375" style="595" customWidth="1"/>
    <col min="13371" max="13371" width="2.77734375" style="595" customWidth="1"/>
    <col min="13372" max="13372" width="25.109375" style="595" customWidth="1"/>
    <col min="13373" max="13373" width="2.77734375" style="595" customWidth="1"/>
    <col min="13374" max="13374" width="24" style="595" customWidth="1"/>
    <col min="13375" max="13375" width="2.77734375" style="595" customWidth="1"/>
    <col min="13376" max="13376" width="21.77734375" style="595" customWidth="1"/>
    <col min="13377" max="13377" width="2.77734375" style="595" customWidth="1"/>
    <col min="13378" max="13378" width="22.109375" style="595" customWidth="1"/>
    <col min="13379" max="13379" width="53.77734375" style="595" customWidth="1"/>
    <col min="13380" max="13380" width="2.77734375" style="595" customWidth="1"/>
    <col min="13381" max="13381" width="23.77734375" style="595" customWidth="1"/>
    <col min="13382" max="13382" width="2.77734375" style="595" customWidth="1"/>
    <col min="13383" max="13383" width="22.5546875" style="595" customWidth="1"/>
    <col min="13384" max="13384" width="2.77734375" style="595" customWidth="1"/>
    <col min="13385" max="13385" width="18.77734375" style="595" customWidth="1"/>
    <col min="13386" max="13386" width="2.77734375" style="595" customWidth="1"/>
    <col min="13387" max="13387" width="19.109375" style="595" customWidth="1"/>
    <col min="13388" max="13388" width="2.77734375" style="595" customWidth="1"/>
    <col min="13389" max="13389" width="19.77734375" style="595" customWidth="1"/>
    <col min="13390" max="13558" width="8.77734375" style="595"/>
    <col min="13559" max="13559" width="55.109375" style="595" customWidth="1"/>
    <col min="13560" max="13560" width="2.77734375" style="595" customWidth="1"/>
    <col min="13561" max="13561" width="19.44140625" style="595" customWidth="1"/>
    <col min="13562" max="13562" width="2.77734375" style="595" customWidth="1"/>
    <col min="13563" max="13563" width="20.77734375" style="595" customWidth="1"/>
    <col min="13564" max="13564" width="2.77734375" style="595" customWidth="1"/>
    <col min="13565" max="13565" width="21" style="595" customWidth="1"/>
    <col min="13566" max="13566" width="2.77734375" style="595" customWidth="1"/>
    <col min="13567" max="13567" width="18.77734375" style="595" customWidth="1"/>
    <col min="13568" max="13568" width="2.77734375" style="595" customWidth="1"/>
    <col min="13569" max="13569" width="16.77734375" style="595" customWidth="1"/>
    <col min="13570" max="13570" width="2.77734375" style="595" customWidth="1"/>
    <col min="13571" max="13571" width="16.44140625" style="595" customWidth="1"/>
    <col min="13572" max="13572" width="2.77734375" style="595" customWidth="1"/>
    <col min="13573" max="13573" width="19.77734375" style="595" customWidth="1"/>
    <col min="13574" max="13574" width="2.77734375" style="595" customWidth="1"/>
    <col min="13575" max="13575" width="19.44140625" style="595" customWidth="1"/>
    <col min="13576" max="13576" width="2.77734375" style="595" customWidth="1"/>
    <col min="13577" max="13577" width="17.109375" style="595" customWidth="1"/>
    <col min="13578" max="13578" width="2.77734375" style="595" customWidth="1"/>
    <col min="13579" max="13579" width="19.109375" style="595" customWidth="1"/>
    <col min="13580" max="13580" width="2.77734375" style="595" customWidth="1"/>
    <col min="13581" max="13581" width="18.109375" style="595" customWidth="1"/>
    <col min="13582" max="13582" width="2.77734375" style="595" customWidth="1"/>
    <col min="13583" max="13583" width="17.5546875" style="595" customWidth="1"/>
    <col min="13584" max="13584" width="2.77734375" style="595" customWidth="1"/>
    <col min="13585" max="13585" width="20.77734375" style="595" customWidth="1"/>
    <col min="13586" max="13586" width="2.77734375" style="595" customWidth="1"/>
    <col min="13587" max="13587" width="17.77734375" style="595" customWidth="1"/>
    <col min="13588" max="13588" width="2.77734375" style="595" customWidth="1"/>
    <col min="13589" max="13589" width="19.5546875" style="595" customWidth="1"/>
    <col min="13590" max="13590" width="2.77734375" style="595" customWidth="1"/>
    <col min="13591" max="13591" width="16" style="595" customWidth="1"/>
    <col min="13592" max="13592" width="2.77734375" style="595" customWidth="1"/>
    <col min="13593" max="13593" width="18.77734375" style="595" customWidth="1"/>
    <col min="13594" max="13594" width="2.77734375" style="595" customWidth="1"/>
    <col min="13595" max="13595" width="18.109375" style="595" customWidth="1"/>
    <col min="13596" max="13597" width="8.77734375" style="595" customWidth="1"/>
    <col min="13598" max="13598" width="2.77734375" style="595" customWidth="1"/>
    <col min="13599" max="13599" width="18.77734375" style="595" customWidth="1"/>
    <col min="13600" max="13600" width="2.77734375" style="595" customWidth="1"/>
    <col min="13601" max="13601" width="19" style="595" customWidth="1"/>
    <col min="13602" max="13602" width="2.77734375" style="595" customWidth="1"/>
    <col min="13603" max="13603" width="18.109375" style="595" customWidth="1"/>
    <col min="13604" max="13604" width="2.77734375" style="595" customWidth="1"/>
    <col min="13605" max="13605" width="18.5546875" style="595" customWidth="1"/>
    <col min="13606" max="13606" width="2.77734375" style="595" customWidth="1"/>
    <col min="13607" max="13607" width="18.77734375" style="595" customWidth="1"/>
    <col min="13608" max="13608" width="2.77734375" style="595" customWidth="1"/>
    <col min="13609" max="13609" width="22.5546875" style="595" customWidth="1"/>
    <col min="13610" max="13610" width="2.77734375" style="595" customWidth="1"/>
    <col min="13611" max="13611" width="19.109375" style="595" customWidth="1"/>
    <col min="13612" max="13612" width="2.77734375" style="595" customWidth="1"/>
    <col min="13613" max="13613" width="22.77734375" style="595" customWidth="1"/>
    <col min="13614" max="13614" width="2.77734375" style="595" customWidth="1"/>
    <col min="13615" max="13615" width="24.109375" style="595" customWidth="1"/>
    <col min="13616" max="13616" width="2.77734375" style="595" customWidth="1"/>
    <col min="13617" max="13617" width="22.77734375" style="595" customWidth="1"/>
    <col min="13618" max="13618" width="2.77734375" style="595" customWidth="1"/>
    <col min="13619" max="13619" width="19.77734375" style="595" customWidth="1"/>
    <col min="13620" max="13620" width="2.77734375" style="595" customWidth="1"/>
    <col min="13621" max="13621" width="22.44140625" style="595" customWidth="1"/>
    <col min="13622" max="13622" width="2.77734375" style="595" customWidth="1"/>
    <col min="13623" max="13623" width="21.77734375" style="595" customWidth="1"/>
    <col min="13624" max="13624" width="2.77734375" style="595" customWidth="1"/>
    <col min="13625" max="13625" width="25.109375" style="595" customWidth="1"/>
    <col min="13626" max="13626" width="53.109375" style="595" customWidth="1"/>
    <col min="13627" max="13627" width="2.77734375" style="595" customWidth="1"/>
    <col min="13628" max="13628" width="25.109375" style="595" customWidth="1"/>
    <col min="13629" max="13629" width="2.77734375" style="595" customWidth="1"/>
    <col min="13630" max="13630" width="24" style="595" customWidth="1"/>
    <col min="13631" max="13631" width="2.77734375" style="595" customWidth="1"/>
    <col min="13632" max="13632" width="21.77734375" style="595" customWidth="1"/>
    <col min="13633" max="13633" width="2.77734375" style="595" customWidth="1"/>
    <col min="13634" max="13634" width="22.109375" style="595" customWidth="1"/>
    <col min="13635" max="13635" width="53.77734375" style="595" customWidth="1"/>
    <col min="13636" max="13636" width="2.77734375" style="595" customWidth="1"/>
    <col min="13637" max="13637" width="23.77734375" style="595" customWidth="1"/>
    <col min="13638" max="13638" width="2.77734375" style="595" customWidth="1"/>
    <col min="13639" max="13639" width="22.5546875" style="595" customWidth="1"/>
    <col min="13640" max="13640" width="2.77734375" style="595" customWidth="1"/>
    <col min="13641" max="13641" width="18.77734375" style="595" customWidth="1"/>
    <col min="13642" max="13642" width="2.77734375" style="595" customWidth="1"/>
    <col min="13643" max="13643" width="19.109375" style="595" customWidth="1"/>
    <col min="13644" max="13644" width="2.77734375" style="595" customWidth="1"/>
    <col min="13645" max="13645" width="19.77734375" style="595" customWidth="1"/>
    <col min="13646" max="13814" width="8.77734375" style="595"/>
    <col min="13815" max="13815" width="55.109375" style="595" customWidth="1"/>
    <col min="13816" max="13816" width="2.77734375" style="595" customWidth="1"/>
    <col min="13817" max="13817" width="19.44140625" style="595" customWidth="1"/>
    <col min="13818" max="13818" width="2.77734375" style="595" customWidth="1"/>
    <col min="13819" max="13819" width="20.77734375" style="595" customWidth="1"/>
    <col min="13820" max="13820" width="2.77734375" style="595" customWidth="1"/>
    <col min="13821" max="13821" width="21" style="595" customWidth="1"/>
    <col min="13822" max="13822" width="2.77734375" style="595" customWidth="1"/>
    <col min="13823" max="13823" width="18.77734375" style="595" customWidth="1"/>
    <col min="13824" max="13824" width="2.77734375" style="595" customWidth="1"/>
    <col min="13825" max="13825" width="16.77734375" style="595" customWidth="1"/>
    <col min="13826" max="13826" width="2.77734375" style="595" customWidth="1"/>
    <col min="13827" max="13827" width="16.44140625" style="595" customWidth="1"/>
    <col min="13828" max="13828" width="2.77734375" style="595" customWidth="1"/>
    <col min="13829" max="13829" width="19.77734375" style="595" customWidth="1"/>
    <col min="13830" max="13830" width="2.77734375" style="595" customWidth="1"/>
    <col min="13831" max="13831" width="19.44140625" style="595" customWidth="1"/>
    <col min="13832" max="13832" width="2.77734375" style="595" customWidth="1"/>
    <col min="13833" max="13833" width="17.109375" style="595" customWidth="1"/>
    <col min="13834" max="13834" width="2.77734375" style="595" customWidth="1"/>
    <col min="13835" max="13835" width="19.109375" style="595" customWidth="1"/>
    <col min="13836" max="13836" width="2.77734375" style="595" customWidth="1"/>
    <col min="13837" max="13837" width="18.109375" style="595" customWidth="1"/>
    <col min="13838" max="13838" width="2.77734375" style="595" customWidth="1"/>
    <col min="13839" max="13839" width="17.5546875" style="595" customWidth="1"/>
    <col min="13840" max="13840" width="2.77734375" style="595" customWidth="1"/>
    <col min="13841" max="13841" width="20.77734375" style="595" customWidth="1"/>
    <col min="13842" max="13842" width="2.77734375" style="595" customWidth="1"/>
    <col min="13843" max="13843" width="17.77734375" style="595" customWidth="1"/>
    <col min="13844" max="13844" width="2.77734375" style="595" customWidth="1"/>
    <col min="13845" max="13845" width="19.5546875" style="595" customWidth="1"/>
    <col min="13846" max="13846" width="2.77734375" style="595" customWidth="1"/>
    <col min="13847" max="13847" width="16" style="595" customWidth="1"/>
    <col min="13848" max="13848" width="2.77734375" style="595" customWidth="1"/>
    <col min="13849" max="13849" width="18.77734375" style="595" customWidth="1"/>
    <col min="13850" max="13850" width="2.77734375" style="595" customWidth="1"/>
    <col min="13851" max="13851" width="18.109375" style="595" customWidth="1"/>
    <col min="13852" max="13853" width="8.77734375" style="595" customWidth="1"/>
    <col min="13854" max="13854" width="2.77734375" style="595" customWidth="1"/>
    <col min="13855" max="13855" width="18.77734375" style="595" customWidth="1"/>
    <col min="13856" max="13856" width="2.77734375" style="595" customWidth="1"/>
    <col min="13857" max="13857" width="19" style="595" customWidth="1"/>
    <col min="13858" max="13858" width="2.77734375" style="595" customWidth="1"/>
    <col min="13859" max="13859" width="18.109375" style="595" customWidth="1"/>
    <col min="13860" max="13860" width="2.77734375" style="595" customWidth="1"/>
    <col min="13861" max="13861" width="18.5546875" style="595" customWidth="1"/>
    <col min="13862" max="13862" width="2.77734375" style="595" customWidth="1"/>
    <col min="13863" max="13863" width="18.77734375" style="595" customWidth="1"/>
    <col min="13864" max="13864" width="2.77734375" style="595" customWidth="1"/>
    <col min="13865" max="13865" width="22.5546875" style="595" customWidth="1"/>
    <col min="13866" max="13866" width="2.77734375" style="595" customWidth="1"/>
    <col min="13867" max="13867" width="19.109375" style="595" customWidth="1"/>
    <col min="13868" max="13868" width="2.77734375" style="595" customWidth="1"/>
    <col min="13869" max="13869" width="22.77734375" style="595" customWidth="1"/>
    <col min="13870" max="13870" width="2.77734375" style="595" customWidth="1"/>
    <col min="13871" max="13871" width="24.109375" style="595" customWidth="1"/>
    <col min="13872" max="13872" width="2.77734375" style="595" customWidth="1"/>
    <col min="13873" max="13873" width="22.77734375" style="595" customWidth="1"/>
    <col min="13874" max="13874" width="2.77734375" style="595" customWidth="1"/>
    <col min="13875" max="13875" width="19.77734375" style="595" customWidth="1"/>
    <col min="13876" max="13876" width="2.77734375" style="595" customWidth="1"/>
    <col min="13877" max="13877" width="22.44140625" style="595" customWidth="1"/>
    <col min="13878" max="13878" width="2.77734375" style="595" customWidth="1"/>
    <col min="13879" max="13879" width="21.77734375" style="595" customWidth="1"/>
    <col min="13880" max="13880" width="2.77734375" style="595" customWidth="1"/>
    <col min="13881" max="13881" width="25.109375" style="595" customWidth="1"/>
    <col min="13882" max="13882" width="53.109375" style="595" customWidth="1"/>
    <col min="13883" max="13883" width="2.77734375" style="595" customWidth="1"/>
    <col min="13884" max="13884" width="25.109375" style="595" customWidth="1"/>
    <col min="13885" max="13885" width="2.77734375" style="595" customWidth="1"/>
    <col min="13886" max="13886" width="24" style="595" customWidth="1"/>
    <col min="13887" max="13887" width="2.77734375" style="595" customWidth="1"/>
    <col min="13888" max="13888" width="21.77734375" style="595" customWidth="1"/>
    <col min="13889" max="13889" width="2.77734375" style="595" customWidth="1"/>
    <col min="13890" max="13890" width="22.109375" style="595" customWidth="1"/>
    <col min="13891" max="13891" width="53.77734375" style="595" customWidth="1"/>
    <col min="13892" max="13892" width="2.77734375" style="595" customWidth="1"/>
    <col min="13893" max="13893" width="23.77734375" style="595" customWidth="1"/>
    <col min="13894" max="13894" width="2.77734375" style="595" customWidth="1"/>
    <col min="13895" max="13895" width="22.5546875" style="595" customWidth="1"/>
    <col min="13896" max="13896" width="2.77734375" style="595" customWidth="1"/>
    <col min="13897" max="13897" width="18.77734375" style="595" customWidth="1"/>
    <col min="13898" max="13898" width="2.77734375" style="595" customWidth="1"/>
    <col min="13899" max="13899" width="19.109375" style="595" customWidth="1"/>
    <col min="13900" max="13900" width="2.77734375" style="595" customWidth="1"/>
    <col min="13901" max="13901" width="19.77734375" style="595" customWidth="1"/>
    <col min="13902" max="14070" width="8.77734375" style="595"/>
    <col min="14071" max="14071" width="55.109375" style="595" customWidth="1"/>
    <col min="14072" max="14072" width="2.77734375" style="595" customWidth="1"/>
    <col min="14073" max="14073" width="19.44140625" style="595" customWidth="1"/>
    <col min="14074" max="14074" width="2.77734375" style="595" customWidth="1"/>
    <col min="14075" max="14075" width="20.77734375" style="595" customWidth="1"/>
    <col min="14076" max="14076" width="2.77734375" style="595" customWidth="1"/>
    <col min="14077" max="14077" width="21" style="595" customWidth="1"/>
    <col min="14078" max="14078" width="2.77734375" style="595" customWidth="1"/>
    <col min="14079" max="14079" width="18.77734375" style="595" customWidth="1"/>
    <col min="14080" max="14080" width="2.77734375" style="595" customWidth="1"/>
    <col min="14081" max="14081" width="16.77734375" style="595" customWidth="1"/>
    <col min="14082" max="14082" width="2.77734375" style="595" customWidth="1"/>
    <col min="14083" max="14083" width="16.44140625" style="595" customWidth="1"/>
    <col min="14084" max="14084" width="2.77734375" style="595" customWidth="1"/>
    <col min="14085" max="14085" width="19.77734375" style="595" customWidth="1"/>
    <col min="14086" max="14086" width="2.77734375" style="595" customWidth="1"/>
    <col min="14087" max="14087" width="19.44140625" style="595" customWidth="1"/>
    <col min="14088" max="14088" width="2.77734375" style="595" customWidth="1"/>
    <col min="14089" max="14089" width="17.109375" style="595" customWidth="1"/>
    <col min="14090" max="14090" width="2.77734375" style="595" customWidth="1"/>
    <col min="14091" max="14091" width="19.109375" style="595" customWidth="1"/>
    <col min="14092" max="14092" width="2.77734375" style="595" customWidth="1"/>
    <col min="14093" max="14093" width="18.109375" style="595" customWidth="1"/>
    <col min="14094" max="14094" width="2.77734375" style="595" customWidth="1"/>
    <col min="14095" max="14095" width="17.5546875" style="595" customWidth="1"/>
    <col min="14096" max="14096" width="2.77734375" style="595" customWidth="1"/>
    <col min="14097" max="14097" width="20.77734375" style="595" customWidth="1"/>
    <col min="14098" max="14098" width="2.77734375" style="595" customWidth="1"/>
    <col min="14099" max="14099" width="17.77734375" style="595" customWidth="1"/>
    <col min="14100" max="14100" width="2.77734375" style="595" customWidth="1"/>
    <col min="14101" max="14101" width="19.5546875" style="595" customWidth="1"/>
    <col min="14102" max="14102" width="2.77734375" style="595" customWidth="1"/>
    <col min="14103" max="14103" width="16" style="595" customWidth="1"/>
    <col min="14104" max="14104" width="2.77734375" style="595" customWidth="1"/>
    <col min="14105" max="14105" width="18.77734375" style="595" customWidth="1"/>
    <col min="14106" max="14106" width="2.77734375" style="595" customWidth="1"/>
    <col min="14107" max="14107" width="18.109375" style="595" customWidth="1"/>
    <col min="14108" max="14109" width="8.77734375" style="595" customWidth="1"/>
    <col min="14110" max="14110" width="2.77734375" style="595" customWidth="1"/>
    <col min="14111" max="14111" width="18.77734375" style="595" customWidth="1"/>
    <col min="14112" max="14112" width="2.77734375" style="595" customWidth="1"/>
    <col min="14113" max="14113" width="19" style="595" customWidth="1"/>
    <col min="14114" max="14114" width="2.77734375" style="595" customWidth="1"/>
    <col min="14115" max="14115" width="18.109375" style="595" customWidth="1"/>
    <col min="14116" max="14116" width="2.77734375" style="595" customWidth="1"/>
    <col min="14117" max="14117" width="18.5546875" style="595" customWidth="1"/>
    <col min="14118" max="14118" width="2.77734375" style="595" customWidth="1"/>
    <col min="14119" max="14119" width="18.77734375" style="595" customWidth="1"/>
    <col min="14120" max="14120" width="2.77734375" style="595" customWidth="1"/>
    <col min="14121" max="14121" width="22.5546875" style="595" customWidth="1"/>
    <col min="14122" max="14122" width="2.77734375" style="595" customWidth="1"/>
    <col min="14123" max="14123" width="19.109375" style="595" customWidth="1"/>
    <col min="14124" max="14124" width="2.77734375" style="595" customWidth="1"/>
    <col min="14125" max="14125" width="22.77734375" style="595" customWidth="1"/>
    <col min="14126" max="14126" width="2.77734375" style="595" customWidth="1"/>
    <col min="14127" max="14127" width="24.109375" style="595" customWidth="1"/>
    <col min="14128" max="14128" width="2.77734375" style="595" customWidth="1"/>
    <col min="14129" max="14129" width="22.77734375" style="595" customWidth="1"/>
    <col min="14130" max="14130" width="2.77734375" style="595" customWidth="1"/>
    <col min="14131" max="14131" width="19.77734375" style="595" customWidth="1"/>
    <col min="14132" max="14132" width="2.77734375" style="595" customWidth="1"/>
    <col min="14133" max="14133" width="22.44140625" style="595" customWidth="1"/>
    <col min="14134" max="14134" width="2.77734375" style="595" customWidth="1"/>
    <col min="14135" max="14135" width="21.77734375" style="595" customWidth="1"/>
    <col min="14136" max="14136" width="2.77734375" style="595" customWidth="1"/>
    <col min="14137" max="14137" width="25.109375" style="595" customWidth="1"/>
    <col min="14138" max="14138" width="53.109375" style="595" customWidth="1"/>
    <col min="14139" max="14139" width="2.77734375" style="595" customWidth="1"/>
    <col min="14140" max="14140" width="25.109375" style="595" customWidth="1"/>
    <col min="14141" max="14141" width="2.77734375" style="595" customWidth="1"/>
    <col min="14142" max="14142" width="24" style="595" customWidth="1"/>
    <col min="14143" max="14143" width="2.77734375" style="595" customWidth="1"/>
    <col min="14144" max="14144" width="21.77734375" style="595" customWidth="1"/>
    <col min="14145" max="14145" width="2.77734375" style="595" customWidth="1"/>
    <col min="14146" max="14146" width="22.109375" style="595" customWidth="1"/>
    <col min="14147" max="14147" width="53.77734375" style="595" customWidth="1"/>
    <col min="14148" max="14148" width="2.77734375" style="595" customWidth="1"/>
    <col min="14149" max="14149" width="23.77734375" style="595" customWidth="1"/>
    <col min="14150" max="14150" width="2.77734375" style="595" customWidth="1"/>
    <col min="14151" max="14151" width="22.5546875" style="595" customWidth="1"/>
    <col min="14152" max="14152" width="2.77734375" style="595" customWidth="1"/>
    <col min="14153" max="14153" width="18.77734375" style="595" customWidth="1"/>
    <col min="14154" max="14154" width="2.77734375" style="595" customWidth="1"/>
    <col min="14155" max="14155" width="19.109375" style="595" customWidth="1"/>
    <col min="14156" max="14156" width="2.77734375" style="595" customWidth="1"/>
    <col min="14157" max="14157" width="19.77734375" style="595" customWidth="1"/>
    <col min="14158" max="14326" width="8.77734375" style="595"/>
    <col min="14327" max="14327" width="55.109375" style="595" customWidth="1"/>
    <col min="14328" max="14328" width="2.77734375" style="595" customWidth="1"/>
    <col min="14329" max="14329" width="19.44140625" style="595" customWidth="1"/>
    <col min="14330" max="14330" width="2.77734375" style="595" customWidth="1"/>
    <col min="14331" max="14331" width="20.77734375" style="595" customWidth="1"/>
    <col min="14332" max="14332" width="2.77734375" style="595" customWidth="1"/>
    <col min="14333" max="14333" width="21" style="595" customWidth="1"/>
    <col min="14334" max="14334" width="2.77734375" style="595" customWidth="1"/>
    <col min="14335" max="14335" width="18.77734375" style="595" customWidth="1"/>
    <col min="14336" max="14336" width="2.77734375" style="595" customWidth="1"/>
    <col min="14337" max="14337" width="16.77734375" style="595" customWidth="1"/>
    <col min="14338" max="14338" width="2.77734375" style="595" customWidth="1"/>
    <col min="14339" max="14339" width="16.44140625" style="595" customWidth="1"/>
    <col min="14340" max="14340" width="2.77734375" style="595" customWidth="1"/>
    <col min="14341" max="14341" width="19.77734375" style="595" customWidth="1"/>
    <col min="14342" max="14342" width="2.77734375" style="595" customWidth="1"/>
    <col min="14343" max="14343" width="19.44140625" style="595" customWidth="1"/>
    <col min="14344" max="14344" width="2.77734375" style="595" customWidth="1"/>
    <col min="14345" max="14345" width="17.109375" style="595" customWidth="1"/>
    <col min="14346" max="14346" width="2.77734375" style="595" customWidth="1"/>
    <col min="14347" max="14347" width="19.109375" style="595" customWidth="1"/>
    <col min="14348" max="14348" width="2.77734375" style="595" customWidth="1"/>
    <col min="14349" max="14349" width="18.109375" style="595" customWidth="1"/>
    <col min="14350" max="14350" width="2.77734375" style="595" customWidth="1"/>
    <col min="14351" max="14351" width="17.5546875" style="595" customWidth="1"/>
    <col min="14352" max="14352" width="2.77734375" style="595" customWidth="1"/>
    <col min="14353" max="14353" width="20.77734375" style="595" customWidth="1"/>
    <col min="14354" max="14354" width="2.77734375" style="595" customWidth="1"/>
    <col min="14355" max="14355" width="17.77734375" style="595" customWidth="1"/>
    <col min="14356" max="14356" width="2.77734375" style="595" customWidth="1"/>
    <col min="14357" max="14357" width="19.5546875" style="595" customWidth="1"/>
    <col min="14358" max="14358" width="2.77734375" style="595" customWidth="1"/>
    <col min="14359" max="14359" width="16" style="595" customWidth="1"/>
    <col min="14360" max="14360" width="2.77734375" style="595" customWidth="1"/>
    <col min="14361" max="14361" width="18.77734375" style="595" customWidth="1"/>
    <col min="14362" max="14362" width="2.77734375" style="595" customWidth="1"/>
    <col min="14363" max="14363" width="18.109375" style="595" customWidth="1"/>
    <col min="14364" max="14365" width="8.77734375" style="595" customWidth="1"/>
    <col min="14366" max="14366" width="2.77734375" style="595" customWidth="1"/>
    <col min="14367" max="14367" width="18.77734375" style="595" customWidth="1"/>
    <col min="14368" max="14368" width="2.77734375" style="595" customWidth="1"/>
    <col min="14369" max="14369" width="19" style="595" customWidth="1"/>
    <col min="14370" max="14370" width="2.77734375" style="595" customWidth="1"/>
    <col min="14371" max="14371" width="18.109375" style="595" customWidth="1"/>
    <col min="14372" max="14372" width="2.77734375" style="595" customWidth="1"/>
    <col min="14373" max="14373" width="18.5546875" style="595" customWidth="1"/>
    <col min="14374" max="14374" width="2.77734375" style="595" customWidth="1"/>
    <col min="14375" max="14375" width="18.77734375" style="595" customWidth="1"/>
    <col min="14376" max="14376" width="2.77734375" style="595" customWidth="1"/>
    <col min="14377" max="14377" width="22.5546875" style="595" customWidth="1"/>
    <col min="14378" max="14378" width="2.77734375" style="595" customWidth="1"/>
    <col min="14379" max="14379" width="19.109375" style="595" customWidth="1"/>
    <col min="14380" max="14380" width="2.77734375" style="595" customWidth="1"/>
    <col min="14381" max="14381" width="22.77734375" style="595" customWidth="1"/>
    <col min="14382" max="14382" width="2.77734375" style="595" customWidth="1"/>
    <col min="14383" max="14383" width="24.109375" style="595" customWidth="1"/>
    <col min="14384" max="14384" width="2.77734375" style="595" customWidth="1"/>
    <col min="14385" max="14385" width="22.77734375" style="595" customWidth="1"/>
    <col min="14386" max="14386" width="2.77734375" style="595" customWidth="1"/>
    <col min="14387" max="14387" width="19.77734375" style="595" customWidth="1"/>
    <col min="14388" max="14388" width="2.77734375" style="595" customWidth="1"/>
    <col min="14389" max="14389" width="22.44140625" style="595" customWidth="1"/>
    <col min="14390" max="14390" width="2.77734375" style="595" customWidth="1"/>
    <col min="14391" max="14391" width="21.77734375" style="595" customWidth="1"/>
    <col min="14392" max="14392" width="2.77734375" style="595" customWidth="1"/>
    <col min="14393" max="14393" width="25.109375" style="595" customWidth="1"/>
    <col min="14394" max="14394" width="53.109375" style="595" customWidth="1"/>
    <col min="14395" max="14395" width="2.77734375" style="595" customWidth="1"/>
    <col min="14396" max="14396" width="25.109375" style="595" customWidth="1"/>
    <col min="14397" max="14397" width="2.77734375" style="595" customWidth="1"/>
    <col min="14398" max="14398" width="24" style="595" customWidth="1"/>
    <col min="14399" max="14399" width="2.77734375" style="595" customWidth="1"/>
    <col min="14400" max="14400" width="21.77734375" style="595" customWidth="1"/>
    <col min="14401" max="14401" width="2.77734375" style="595" customWidth="1"/>
    <col min="14402" max="14402" width="22.109375" style="595" customWidth="1"/>
    <col min="14403" max="14403" width="53.77734375" style="595" customWidth="1"/>
    <col min="14404" max="14404" width="2.77734375" style="595" customWidth="1"/>
    <col min="14405" max="14405" width="23.77734375" style="595" customWidth="1"/>
    <col min="14406" max="14406" width="2.77734375" style="595" customWidth="1"/>
    <col min="14407" max="14407" width="22.5546875" style="595" customWidth="1"/>
    <col min="14408" max="14408" width="2.77734375" style="595" customWidth="1"/>
    <col min="14409" max="14409" width="18.77734375" style="595" customWidth="1"/>
    <col min="14410" max="14410" width="2.77734375" style="595" customWidth="1"/>
    <col min="14411" max="14411" width="19.109375" style="595" customWidth="1"/>
    <col min="14412" max="14412" width="2.77734375" style="595" customWidth="1"/>
    <col min="14413" max="14413" width="19.77734375" style="595" customWidth="1"/>
    <col min="14414" max="14582" width="8.77734375" style="595"/>
    <col min="14583" max="14583" width="55.109375" style="595" customWidth="1"/>
    <col min="14584" max="14584" width="2.77734375" style="595" customWidth="1"/>
    <col min="14585" max="14585" width="19.44140625" style="595" customWidth="1"/>
    <col min="14586" max="14586" width="2.77734375" style="595" customWidth="1"/>
    <col min="14587" max="14587" width="20.77734375" style="595" customWidth="1"/>
    <col min="14588" max="14588" width="2.77734375" style="595" customWidth="1"/>
    <col min="14589" max="14589" width="21" style="595" customWidth="1"/>
    <col min="14590" max="14590" width="2.77734375" style="595" customWidth="1"/>
    <col min="14591" max="14591" width="18.77734375" style="595" customWidth="1"/>
    <col min="14592" max="14592" width="2.77734375" style="595" customWidth="1"/>
    <col min="14593" max="14593" width="16.77734375" style="595" customWidth="1"/>
    <col min="14594" max="14594" width="2.77734375" style="595" customWidth="1"/>
    <col min="14595" max="14595" width="16.44140625" style="595" customWidth="1"/>
    <col min="14596" max="14596" width="2.77734375" style="595" customWidth="1"/>
    <col min="14597" max="14597" width="19.77734375" style="595" customWidth="1"/>
    <col min="14598" max="14598" width="2.77734375" style="595" customWidth="1"/>
    <col min="14599" max="14599" width="19.44140625" style="595" customWidth="1"/>
    <col min="14600" max="14600" width="2.77734375" style="595" customWidth="1"/>
    <col min="14601" max="14601" width="17.109375" style="595" customWidth="1"/>
    <col min="14602" max="14602" width="2.77734375" style="595" customWidth="1"/>
    <col min="14603" max="14603" width="19.109375" style="595" customWidth="1"/>
    <col min="14604" max="14604" width="2.77734375" style="595" customWidth="1"/>
    <col min="14605" max="14605" width="18.109375" style="595" customWidth="1"/>
    <col min="14606" max="14606" width="2.77734375" style="595" customWidth="1"/>
    <col min="14607" max="14607" width="17.5546875" style="595" customWidth="1"/>
    <col min="14608" max="14608" width="2.77734375" style="595" customWidth="1"/>
    <col min="14609" max="14609" width="20.77734375" style="595" customWidth="1"/>
    <col min="14610" max="14610" width="2.77734375" style="595" customWidth="1"/>
    <col min="14611" max="14611" width="17.77734375" style="595" customWidth="1"/>
    <col min="14612" max="14612" width="2.77734375" style="595" customWidth="1"/>
    <col min="14613" max="14613" width="19.5546875" style="595" customWidth="1"/>
    <col min="14614" max="14614" width="2.77734375" style="595" customWidth="1"/>
    <col min="14615" max="14615" width="16" style="595" customWidth="1"/>
    <col min="14616" max="14616" width="2.77734375" style="595" customWidth="1"/>
    <col min="14617" max="14617" width="18.77734375" style="595" customWidth="1"/>
    <col min="14618" max="14618" width="2.77734375" style="595" customWidth="1"/>
    <col min="14619" max="14619" width="18.109375" style="595" customWidth="1"/>
    <col min="14620" max="14621" width="8.77734375" style="595" customWidth="1"/>
    <col min="14622" max="14622" width="2.77734375" style="595" customWidth="1"/>
    <col min="14623" max="14623" width="18.77734375" style="595" customWidth="1"/>
    <col min="14624" max="14624" width="2.77734375" style="595" customWidth="1"/>
    <col min="14625" max="14625" width="19" style="595" customWidth="1"/>
    <col min="14626" max="14626" width="2.77734375" style="595" customWidth="1"/>
    <col min="14627" max="14627" width="18.109375" style="595" customWidth="1"/>
    <col min="14628" max="14628" width="2.77734375" style="595" customWidth="1"/>
    <col min="14629" max="14629" width="18.5546875" style="595" customWidth="1"/>
    <col min="14630" max="14630" width="2.77734375" style="595" customWidth="1"/>
    <col min="14631" max="14631" width="18.77734375" style="595" customWidth="1"/>
    <col min="14632" max="14632" width="2.77734375" style="595" customWidth="1"/>
    <col min="14633" max="14633" width="22.5546875" style="595" customWidth="1"/>
    <col min="14634" max="14634" width="2.77734375" style="595" customWidth="1"/>
    <col min="14635" max="14635" width="19.109375" style="595" customWidth="1"/>
    <col min="14636" max="14636" width="2.77734375" style="595" customWidth="1"/>
    <col min="14637" max="14637" width="22.77734375" style="595" customWidth="1"/>
    <col min="14638" max="14638" width="2.77734375" style="595" customWidth="1"/>
    <col min="14639" max="14639" width="24.109375" style="595" customWidth="1"/>
    <col min="14640" max="14640" width="2.77734375" style="595" customWidth="1"/>
    <col min="14641" max="14641" width="22.77734375" style="595" customWidth="1"/>
    <col min="14642" max="14642" width="2.77734375" style="595" customWidth="1"/>
    <col min="14643" max="14643" width="19.77734375" style="595" customWidth="1"/>
    <col min="14644" max="14644" width="2.77734375" style="595" customWidth="1"/>
    <col min="14645" max="14645" width="22.44140625" style="595" customWidth="1"/>
    <col min="14646" max="14646" width="2.77734375" style="595" customWidth="1"/>
    <col min="14647" max="14647" width="21.77734375" style="595" customWidth="1"/>
    <col min="14648" max="14648" width="2.77734375" style="595" customWidth="1"/>
    <col min="14649" max="14649" width="25.109375" style="595" customWidth="1"/>
    <col min="14650" max="14650" width="53.109375" style="595" customWidth="1"/>
    <col min="14651" max="14651" width="2.77734375" style="595" customWidth="1"/>
    <col min="14652" max="14652" width="25.109375" style="595" customWidth="1"/>
    <col min="14653" max="14653" width="2.77734375" style="595" customWidth="1"/>
    <col min="14654" max="14654" width="24" style="595" customWidth="1"/>
    <col min="14655" max="14655" width="2.77734375" style="595" customWidth="1"/>
    <col min="14656" max="14656" width="21.77734375" style="595" customWidth="1"/>
    <col min="14657" max="14657" width="2.77734375" style="595" customWidth="1"/>
    <col min="14658" max="14658" width="22.109375" style="595" customWidth="1"/>
    <col min="14659" max="14659" width="53.77734375" style="595" customWidth="1"/>
    <col min="14660" max="14660" width="2.77734375" style="595" customWidth="1"/>
    <col min="14661" max="14661" width="23.77734375" style="595" customWidth="1"/>
    <col min="14662" max="14662" width="2.77734375" style="595" customWidth="1"/>
    <col min="14663" max="14663" width="22.5546875" style="595" customWidth="1"/>
    <col min="14664" max="14664" width="2.77734375" style="595" customWidth="1"/>
    <col min="14665" max="14665" width="18.77734375" style="595" customWidth="1"/>
    <col min="14666" max="14666" width="2.77734375" style="595" customWidth="1"/>
    <col min="14667" max="14667" width="19.109375" style="595" customWidth="1"/>
    <col min="14668" max="14668" width="2.77734375" style="595" customWidth="1"/>
    <col min="14669" max="14669" width="19.77734375" style="595" customWidth="1"/>
    <col min="14670" max="14838" width="8.77734375" style="595"/>
    <col min="14839" max="14839" width="55.109375" style="595" customWidth="1"/>
    <col min="14840" max="14840" width="2.77734375" style="595" customWidth="1"/>
    <col min="14841" max="14841" width="19.44140625" style="595" customWidth="1"/>
    <col min="14842" max="14842" width="2.77734375" style="595" customWidth="1"/>
    <col min="14843" max="14843" width="20.77734375" style="595" customWidth="1"/>
    <col min="14844" max="14844" width="2.77734375" style="595" customWidth="1"/>
    <col min="14845" max="14845" width="21" style="595" customWidth="1"/>
    <col min="14846" max="14846" width="2.77734375" style="595" customWidth="1"/>
    <col min="14847" max="14847" width="18.77734375" style="595" customWidth="1"/>
    <col min="14848" max="14848" width="2.77734375" style="595" customWidth="1"/>
    <col min="14849" max="14849" width="16.77734375" style="595" customWidth="1"/>
    <col min="14850" max="14850" width="2.77734375" style="595" customWidth="1"/>
    <col min="14851" max="14851" width="16.44140625" style="595" customWidth="1"/>
    <col min="14852" max="14852" width="2.77734375" style="595" customWidth="1"/>
    <col min="14853" max="14853" width="19.77734375" style="595" customWidth="1"/>
    <col min="14854" max="14854" width="2.77734375" style="595" customWidth="1"/>
    <col min="14855" max="14855" width="19.44140625" style="595" customWidth="1"/>
    <col min="14856" max="14856" width="2.77734375" style="595" customWidth="1"/>
    <col min="14857" max="14857" width="17.109375" style="595" customWidth="1"/>
    <col min="14858" max="14858" width="2.77734375" style="595" customWidth="1"/>
    <col min="14859" max="14859" width="19.109375" style="595" customWidth="1"/>
    <col min="14860" max="14860" width="2.77734375" style="595" customWidth="1"/>
    <col min="14861" max="14861" width="18.109375" style="595" customWidth="1"/>
    <col min="14862" max="14862" width="2.77734375" style="595" customWidth="1"/>
    <col min="14863" max="14863" width="17.5546875" style="595" customWidth="1"/>
    <col min="14864" max="14864" width="2.77734375" style="595" customWidth="1"/>
    <col min="14865" max="14865" width="20.77734375" style="595" customWidth="1"/>
    <col min="14866" max="14866" width="2.77734375" style="595" customWidth="1"/>
    <col min="14867" max="14867" width="17.77734375" style="595" customWidth="1"/>
    <col min="14868" max="14868" width="2.77734375" style="595" customWidth="1"/>
    <col min="14869" max="14869" width="19.5546875" style="595" customWidth="1"/>
    <col min="14870" max="14870" width="2.77734375" style="595" customWidth="1"/>
    <col min="14871" max="14871" width="16" style="595" customWidth="1"/>
    <col min="14872" max="14872" width="2.77734375" style="595" customWidth="1"/>
    <col min="14873" max="14873" width="18.77734375" style="595" customWidth="1"/>
    <col min="14874" max="14874" width="2.77734375" style="595" customWidth="1"/>
    <col min="14875" max="14875" width="18.109375" style="595" customWidth="1"/>
    <col min="14876" max="14877" width="8.77734375" style="595" customWidth="1"/>
    <col min="14878" max="14878" width="2.77734375" style="595" customWidth="1"/>
    <col min="14879" max="14879" width="18.77734375" style="595" customWidth="1"/>
    <col min="14880" max="14880" width="2.77734375" style="595" customWidth="1"/>
    <col min="14881" max="14881" width="19" style="595" customWidth="1"/>
    <col min="14882" max="14882" width="2.77734375" style="595" customWidth="1"/>
    <col min="14883" max="14883" width="18.109375" style="595" customWidth="1"/>
    <col min="14884" max="14884" width="2.77734375" style="595" customWidth="1"/>
    <col min="14885" max="14885" width="18.5546875" style="595" customWidth="1"/>
    <col min="14886" max="14886" width="2.77734375" style="595" customWidth="1"/>
    <col min="14887" max="14887" width="18.77734375" style="595" customWidth="1"/>
    <col min="14888" max="14888" width="2.77734375" style="595" customWidth="1"/>
    <col min="14889" max="14889" width="22.5546875" style="595" customWidth="1"/>
    <col min="14890" max="14890" width="2.77734375" style="595" customWidth="1"/>
    <col min="14891" max="14891" width="19.109375" style="595" customWidth="1"/>
    <col min="14892" max="14892" width="2.77734375" style="595" customWidth="1"/>
    <col min="14893" max="14893" width="22.77734375" style="595" customWidth="1"/>
    <col min="14894" max="14894" width="2.77734375" style="595" customWidth="1"/>
    <col min="14895" max="14895" width="24.109375" style="595" customWidth="1"/>
    <col min="14896" max="14896" width="2.77734375" style="595" customWidth="1"/>
    <col min="14897" max="14897" width="22.77734375" style="595" customWidth="1"/>
    <col min="14898" max="14898" width="2.77734375" style="595" customWidth="1"/>
    <col min="14899" max="14899" width="19.77734375" style="595" customWidth="1"/>
    <col min="14900" max="14900" width="2.77734375" style="595" customWidth="1"/>
    <col min="14901" max="14901" width="22.44140625" style="595" customWidth="1"/>
    <col min="14902" max="14902" width="2.77734375" style="595" customWidth="1"/>
    <col min="14903" max="14903" width="21.77734375" style="595" customWidth="1"/>
    <col min="14904" max="14904" width="2.77734375" style="595" customWidth="1"/>
    <col min="14905" max="14905" width="25.109375" style="595" customWidth="1"/>
    <col min="14906" max="14906" width="53.109375" style="595" customWidth="1"/>
    <col min="14907" max="14907" width="2.77734375" style="595" customWidth="1"/>
    <col min="14908" max="14908" width="25.109375" style="595" customWidth="1"/>
    <col min="14909" max="14909" width="2.77734375" style="595" customWidth="1"/>
    <col min="14910" max="14910" width="24" style="595" customWidth="1"/>
    <col min="14911" max="14911" width="2.77734375" style="595" customWidth="1"/>
    <col min="14912" max="14912" width="21.77734375" style="595" customWidth="1"/>
    <col min="14913" max="14913" width="2.77734375" style="595" customWidth="1"/>
    <col min="14914" max="14914" width="22.109375" style="595" customWidth="1"/>
    <col min="14915" max="14915" width="53.77734375" style="595" customWidth="1"/>
    <col min="14916" max="14916" width="2.77734375" style="595" customWidth="1"/>
    <col min="14917" max="14917" width="23.77734375" style="595" customWidth="1"/>
    <col min="14918" max="14918" width="2.77734375" style="595" customWidth="1"/>
    <col min="14919" max="14919" width="22.5546875" style="595" customWidth="1"/>
    <col min="14920" max="14920" width="2.77734375" style="595" customWidth="1"/>
    <col min="14921" max="14921" width="18.77734375" style="595" customWidth="1"/>
    <col min="14922" max="14922" width="2.77734375" style="595" customWidth="1"/>
    <col min="14923" max="14923" width="19.109375" style="595" customWidth="1"/>
    <col min="14924" max="14924" width="2.77734375" style="595" customWidth="1"/>
    <col min="14925" max="14925" width="19.77734375" style="595" customWidth="1"/>
    <col min="14926" max="15094" width="8.77734375" style="595"/>
    <col min="15095" max="15095" width="55.109375" style="595" customWidth="1"/>
    <col min="15096" max="15096" width="2.77734375" style="595" customWidth="1"/>
    <col min="15097" max="15097" width="19.44140625" style="595" customWidth="1"/>
    <col min="15098" max="15098" width="2.77734375" style="595" customWidth="1"/>
    <col min="15099" max="15099" width="20.77734375" style="595" customWidth="1"/>
    <col min="15100" max="15100" width="2.77734375" style="595" customWidth="1"/>
    <col min="15101" max="15101" width="21" style="595" customWidth="1"/>
    <col min="15102" max="15102" width="2.77734375" style="595" customWidth="1"/>
    <col min="15103" max="15103" width="18.77734375" style="595" customWidth="1"/>
    <col min="15104" max="15104" width="2.77734375" style="595" customWidth="1"/>
    <col min="15105" max="15105" width="16.77734375" style="595" customWidth="1"/>
    <col min="15106" max="15106" width="2.77734375" style="595" customWidth="1"/>
    <col min="15107" max="15107" width="16.44140625" style="595" customWidth="1"/>
    <col min="15108" max="15108" width="2.77734375" style="595" customWidth="1"/>
    <col min="15109" max="15109" width="19.77734375" style="595" customWidth="1"/>
    <col min="15110" max="15110" width="2.77734375" style="595" customWidth="1"/>
    <col min="15111" max="15111" width="19.44140625" style="595" customWidth="1"/>
    <col min="15112" max="15112" width="2.77734375" style="595" customWidth="1"/>
    <col min="15113" max="15113" width="17.109375" style="595" customWidth="1"/>
    <col min="15114" max="15114" width="2.77734375" style="595" customWidth="1"/>
    <col min="15115" max="15115" width="19.109375" style="595" customWidth="1"/>
    <col min="15116" max="15116" width="2.77734375" style="595" customWidth="1"/>
    <col min="15117" max="15117" width="18.109375" style="595" customWidth="1"/>
    <col min="15118" max="15118" width="2.77734375" style="595" customWidth="1"/>
    <col min="15119" max="15119" width="17.5546875" style="595" customWidth="1"/>
    <col min="15120" max="15120" width="2.77734375" style="595" customWidth="1"/>
    <col min="15121" max="15121" width="20.77734375" style="595" customWidth="1"/>
    <col min="15122" max="15122" width="2.77734375" style="595" customWidth="1"/>
    <col min="15123" max="15123" width="17.77734375" style="595" customWidth="1"/>
    <col min="15124" max="15124" width="2.77734375" style="595" customWidth="1"/>
    <col min="15125" max="15125" width="19.5546875" style="595" customWidth="1"/>
    <col min="15126" max="15126" width="2.77734375" style="595" customWidth="1"/>
    <col min="15127" max="15127" width="16" style="595" customWidth="1"/>
    <col min="15128" max="15128" width="2.77734375" style="595" customWidth="1"/>
    <col min="15129" max="15129" width="18.77734375" style="595" customWidth="1"/>
    <col min="15130" max="15130" width="2.77734375" style="595" customWidth="1"/>
    <col min="15131" max="15131" width="18.109375" style="595" customWidth="1"/>
    <col min="15132" max="15133" width="8.77734375" style="595" customWidth="1"/>
    <col min="15134" max="15134" width="2.77734375" style="595" customWidth="1"/>
    <col min="15135" max="15135" width="18.77734375" style="595" customWidth="1"/>
    <col min="15136" max="15136" width="2.77734375" style="595" customWidth="1"/>
    <col min="15137" max="15137" width="19" style="595" customWidth="1"/>
    <col min="15138" max="15138" width="2.77734375" style="595" customWidth="1"/>
    <col min="15139" max="15139" width="18.109375" style="595" customWidth="1"/>
    <col min="15140" max="15140" width="2.77734375" style="595" customWidth="1"/>
    <col min="15141" max="15141" width="18.5546875" style="595" customWidth="1"/>
    <col min="15142" max="15142" width="2.77734375" style="595" customWidth="1"/>
    <col min="15143" max="15143" width="18.77734375" style="595" customWidth="1"/>
    <col min="15144" max="15144" width="2.77734375" style="595" customWidth="1"/>
    <col min="15145" max="15145" width="22.5546875" style="595" customWidth="1"/>
    <col min="15146" max="15146" width="2.77734375" style="595" customWidth="1"/>
    <col min="15147" max="15147" width="19.109375" style="595" customWidth="1"/>
    <col min="15148" max="15148" width="2.77734375" style="595" customWidth="1"/>
    <col min="15149" max="15149" width="22.77734375" style="595" customWidth="1"/>
    <col min="15150" max="15150" width="2.77734375" style="595" customWidth="1"/>
    <col min="15151" max="15151" width="24.109375" style="595" customWidth="1"/>
    <col min="15152" max="15152" width="2.77734375" style="595" customWidth="1"/>
    <col min="15153" max="15153" width="22.77734375" style="595" customWidth="1"/>
    <col min="15154" max="15154" width="2.77734375" style="595" customWidth="1"/>
    <col min="15155" max="15155" width="19.77734375" style="595" customWidth="1"/>
    <col min="15156" max="15156" width="2.77734375" style="595" customWidth="1"/>
    <col min="15157" max="15157" width="22.44140625" style="595" customWidth="1"/>
    <col min="15158" max="15158" width="2.77734375" style="595" customWidth="1"/>
    <col min="15159" max="15159" width="21.77734375" style="595" customWidth="1"/>
    <col min="15160" max="15160" width="2.77734375" style="595" customWidth="1"/>
    <col min="15161" max="15161" width="25.109375" style="595" customWidth="1"/>
    <col min="15162" max="15162" width="53.109375" style="595" customWidth="1"/>
    <col min="15163" max="15163" width="2.77734375" style="595" customWidth="1"/>
    <col min="15164" max="15164" width="25.109375" style="595" customWidth="1"/>
    <col min="15165" max="15165" width="2.77734375" style="595" customWidth="1"/>
    <col min="15166" max="15166" width="24" style="595" customWidth="1"/>
    <col min="15167" max="15167" width="2.77734375" style="595" customWidth="1"/>
    <col min="15168" max="15168" width="21.77734375" style="595" customWidth="1"/>
    <col min="15169" max="15169" width="2.77734375" style="595" customWidth="1"/>
    <col min="15170" max="15170" width="22.109375" style="595" customWidth="1"/>
    <col min="15171" max="15171" width="53.77734375" style="595" customWidth="1"/>
    <col min="15172" max="15172" width="2.77734375" style="595" customWidth="1"/>
    <col min="15173" max="15173" width="23.77734375" style="595" customWidth="1"/>
    <col min="15174" max="15174" width="2.77734375" style="595" customWidth="1"/>
    <col min="15175" max="15175" width="22.5546875" style="595" customWidth="1"/>
    <col min="15176" max="15176" width="2.77734375" style="595" customWidth="1"/>
    <col min="15177" max="15177" width="18.77734375" style="595" customWidth="1"/>
    <col min="15178" max="15178" width="2.77734375" style="595" customWidth="1"/>
    <col min="15179" max="15179" width="19.109375" style="595" customWidth="1"/>
    <col min="15180" max="15180" width="2.77734375" style="595" customWidth="1"/>
    <col min="15181" max="15181" width="19.77734375" style="595" customWidth="1"/>
    <col min="15182" max="15350" width="8.77734375" style="595"/>
    <col min="15351" max="15351" width="55.109375" style="595" customWidth="1"/>
    <col min="15352" max="15352" width="2.77734375" style="595" customWidth="1"/>
    <col min="15353" max="15353" width="19.44140625" style="595" customWidth="1"/>
    <col min="15354" max="15354" width="2.77734375" style="595" customWidth="1"/>
    <col min="15355" max="15355" width="20.77734375" style="595" customWidth="1"/>
    <col min="15356" max="15356" width="2.77734375" style="595" customWidth="1"/>
    <col min="15357" max="15357" width="21" style="595" customWidth="1"/>
    <col min="15358" max="15358" width="2.77734375" style="595" customWidth="1"/>
    <col min="15359" max="15359" width="18.77734375" style="595" customWidth="1"/>
    <col min="15360" max="15360" width="2.77734375" style="595" customWidth="1"/>
    <col min="15361" max="15361" width="16.77734375" style="595" customWidth="1"/>
    <col min="15362" max="15362" width="2.77734375" style="595" customWidth="1"/>
    <col min="15363" max="15363" width="16.44140625" style="595" customWidth="1"/>
    <col min="15364" max="15364" width="2.77734375" style="595" customWidth="1"/>
    <col min="15365" max="15365" width="19.77734375" style="595" customWidth="1"/>
    <col min="15366" max="15366" width="2.77734375" style="595" customWidth="1"/>
    <col min="15367" max="15367" width="19.44140625" style="595" customWidth="1"/>
    <col min="15368" max="15368" width="2.77734375" style="595" customWidth="1"/>
    <col min="15369" max="15369" width="17.109375" style="595" customWidth="1"/>
    <col min="15370" max="15370" width="2.77734375" style="595" customWidth="1"/>
    <col min="15371" max="15371" width="19.109375" style="595" customWidth="1"/>
    <col min="15372" max="15372" width="2.77734375" style="595" customWidth="1"/>
    <col min="15373" max="15373" width="18.109375" style="595" customWidth="1"/>
    <col min="15374" max="15374" width="2.77734375" style="595" customWidth="1"/>
    <col min="15375" max="15375" width="17.5546875" style="595" customWidth="1"/>
    <col min="15376" max="15376" width="2.77734375" style="595" customWidth="1"/>
    <col min="15377" max="15377" width="20.77734375" style="595" customWidth="1"/>
    <col min="15378" max="15378" width="2.77734375" style="595" customWidth="1"/>
    <col min="15379" max="15379" width="17.77734375" style="595" customWidth="1"/>
    <col min="15380" max="15380" width="2.77734375" style="595" customWidth="1"/>
    <col min="15381" max="15381" width="19.5546875" style="595" customWidth="1"/>
    <col min="15382" max="15382" width="2.77734375" style="595" customWidth="1"/>
    <col min="15383" max="15383" width="16" style="595" customWidth="1"/>
    <col min="15384" max="15384" width="2.77734375" style="595" customWidth="1"/>
    <col min="15385" max="15385" width="18.77734375" style="595" customWidth="1"/>
    <col min="15386" max="15386" width="2.77734375" style="595" customWidth="1"/>
    <col min="15387" max="15387" width="18.109375" style="595" customWidth="1"/>
    <col min="15388" max="15389" width="8.77734375" style="595" customWidth="1"/>
    <col min="15390" max="15390" width="2.77734375" style="595" customWidth="1"/>
    <col min="15391" max="15391" width="18.77734375" style="595" customWidth="1"/>
    <col min="15392" max="15392" width="2.77734375" style="595" customWidth="1"/>
    <col min="15393" max="15393" width="19" style="595" customWidth="1"/>
    <col min="15394" max="15394" width="2.77734375" style="595" customWidth="1"/>
    <col min="15395" max="15395" width="18.109375" style="595" customWidth="1"/>
    <col min="15396" max="15396" width="2.77734375" style="595" customWidth="1"/>
    <col min="15397" max="15397" width="18.5546875" style="595" customWidth="1"/>
    <col min="15398" max="15398" width="2.77734375" style="595" customWidth="1"/>
    <col min="15399" max="15399" width="18.77734375" style="595" customWidth="1"/>
    <col min="15400" max="15400" width="2.77734375" style="595" customWidth="1"/>
    <col min="15401" max="15401" width="22.5546875" style="595" customWidth="1"/>
    <col min="15402" max="15402" width="2.77734375" style="595" customWidth="1"/>
    <col min="15403" max="15403" width="19.109375" style="595" customWidth="1"/>
    <col min="15404" max="15404" width="2.77734375" style="595" customWidth="1"/>
    <col min="15405" max="15405" width="22.77734375" style="595" customWidth="1"/>
    <col min="15406" max="15406" width="2.77734375" style="595" customWidth="1"/>
    <col min="15407" max="15407" width="24.109375" style="595" customWidth="1"/>
    <col min="15408" max="15408" width="2.77734375" style="595" customWidth="1"/>
    <col min="15409" max="15409" width="22.77734375" style="595" customWidth="1"/>
    <col min="15410" max="15410" width="2.77734375" style="595" customWidth="1"/>
    <col min="15411" max="15411" width="19.77734375" style="595" customWidth="1"/>
    <col min="15412" max="15412" width="2.77734375" style="595" customWidth="1"/>
    <col min="15413" max="15413" width="22.44140625" style="595" customWidth="1"/>
    <col min="15414" max="15414" width="2.77734375" style="595" customWidth="1"/>
    <col min="15415" max="15415" width="21.77734375" style="595" customWidth="1"/>
    <col min="15416" max="15416" width="2.77734375" style="595" customWidth="1"/>
    <col min="15417" max="15417" width="25.109375" style="595" customWidth="1"/>
    <col min="15418" max="15418" width="53.109375" style="595" customWidth="1"/>
    <col min="15419" max="15419" width="2.77734375" style="595" customWidth="1"/>
    <col min="15420" max="15420" width="25.109375" style="595" customWidth="1"/>
    <col min="15421" max="15421" width="2.77734375" style="595" customWidth="1"/>
    <col min="15422" max="15422" width="24" style="595" customWidth="1"/>
    <col min="15423" max="15423" width="2.77734375" style="595" customWidth="1"/>
    <col min="15424" max="15424" width="21.77734375" style="595" customWidth="1"/>
    <col min="15425" max="15425" width="2.77734375" style="595" customWidth="1"/>
    <col min="15426" max="15426" width="22.109375" style="595" customWidth="1"/>
    <col min="15427" max="15427" width="53.77734375" style="595" customWidth="1"/>
    <col min="15428" max="15428" width="2.77734375" style="595" customWidth="1"/>
    <col min="15429" max="15429" width="23.77734375" style="595" customWidth="1"/>
    <col min="15430" max="15430" width="2.77734375" style="595" customWidth="1"/>
    <col min="15431" max="15431" width="22.5546875" style="595" customWidth="1"/>
    <col min="15432" max="15432" width="2.77734375" style="595" customWidth="1"/>
    <col min="15433" max="15433" width="18.77734375" style="595" customWidth="1"/>
    <col min="15434" max="15434" width="2.77734375" style="595" customWidth="1"/>
    <col min="15435" max="15435" width="19.109375" style="595" customWidth="1"/>
    <col min="15436" max="15436" width="2.77734375" style="595" customWidth="1"/>
    <col min="15437" max="15437" width="19.77734375" style="595" customWidth="1"/>
    <col min="15438" max="15606" width="8.77734375" style="595"/>
    <col min="15607" max="15607" width="55.109375" style="595" customWidth="1"/>
    <col min="15608" max="15608" width="2.77734375" style="595" customWidth="1"/>
    <col min="15609" max="15609" width="19.44140625" style="595" customWidth="1"/>
    <col min="15610" max="15610" width="2.77734375" style="595" customWidth="1"/>
    <col min="15611" max="15611" width="20.77734375" style="595" customWidth="1"/>
    <col min="15612" max="15612" width="2.77734375" style="595" customWidth="1"/>
    <col min="15613" max="15613" width="21" style="595" customWidth="1"/>
    <col min="15614" max="15614" width="2.77734375" style="595" customWidth="1"/>
    <col min="15615" max="15615" width="18.77734375" style="595" customWidth="1"/>
    <col min="15616" max="15616" width="2.77734375" style="595" customWidth="1"/>
    <col min="15617" max="15617" width="16.77734375" style="595" customWidth="1"/>
    <col min="15618" max="15618" width="2.77734375" style="595" customWidth="1"/>
    <col min="15619" max="15619" width="16.44140625" style="595" customWidth="1"/>
    <col min="15620" max="15620" width="2.77734375" style="595" customWidth="1"/>
    <col min="15621" max="15621" width="19.77734375" style="595" customWidth="1"/>
    <col min="15622" max="15622" width="2.77734375" style="595" customWidth="1"/>
    <col min="15623" max="15623" width="19.44140625" style="595" customWidth="1"/>
    <col min="15624" max="15624" width="2.77734375" style="595" customWidth="1"/>
    <col min="15625" max="15625" width="17.109375" style="595" customWidth="1"/>
    <col min="15626" max="15626" width="2.77734375" style="595" customWidth="1"/>
    <col min="15627" max="15627" width="19.109375" style="595" customWidth="1"/>
    <col min="15628" max="15628" width="2.77734375" style="595" customWidth="1"/>
    <col min="15629" max="15629" width="18.109375" style="595" customWidth="1"/>
    <col min="15630" max="15630" width="2.77734375" style="595" customWidth="1"/>
    <col min="15631" max="15631" width="17.5546875" style="595" customWidth="1"/>
    <col min="15632" max="15632" width="2.77734375" style="595" customWidth="1"/>
    <col min="15633" max="15633" width="20.77734375" style="595" customWidth="1"/>
    <col min="15634" max="15634" width="2.77734375" style="595" customWidth="1"/>
    <col min="15635" max="15635" width="17.77734375" style="595" customWidth="1"/>
    <col min="15636" max="15636" width="2.77734375" style="595" customWidth="1"/>
    <col min="15637" max="15637" width="19.5546875" style="595" customWidth="1"/>
    <col min="15638" max="15638" width="2.77734375" style="595" customWidth="1"/>
    <col min="15639" max="15639" width="16" style="595" customWidth="1"/>
    <col min="15640" max="15640" width="2.77734375" style="595" customWidth="1"/>
    <col min="15641" max="15641" width="18.77734375" style="595" customWidth="1"/>
    <col min="15642" max="15642" width="2.77734375" style="595" customWidth="1"/>
    <col min="15643" max="15643" width="18.109375" style="595" customWidth="1"/>
    <col min="15644" max="15645" width="8.77734375" style="595" customWidth="1"/>
    <col min="15646" max="15646" width="2.77734375" style="595" customWidth="1"/>
    <col min="15647" max="15647" width="18.77734375" style="595" customWidth="1"/>
    <col min="15648" max="15648" width="2.77734375" style="595" customWidth="1"/>
    <col min="15649" max="15649" width="19" style="595" customWidth="1"/>
    <col min="15650" max="15650" width="2.77734375" style="595" customWidth="1"/>
    <col min="15651" max="15651" width="18.109375" style="595" customWidth="1"/>
    <col min="15652" max="15652" width="2.77734375" style="595" customWidth="1"/>
    <col min="15653" max="15653" width="18.5546875" style="595" customWidth="1"/>
    <col min="15654" max="15654" width="2.77734375" style="595" customWidth="1"/>
    <col min="15655" max="15655" width="18.77734375" style="595" customWidth="1"/>
    <col min="15656" max="15656" width="2.77734375" style="595" customWidth="1"/>
    <col min="15657" max="15657" width="22.5546875" style="595" customWidth="1"/>
    <col min="15658" max="15658" width="2.77734375" style="595" customWidth="1"/>
    <col min="15659" max="15659" width="19.109375" style="595" customWidth="1"/>
    <col min="15660" max="15660" width="2.77734375" style="595" customWidth="1"/>
    <col min="15661" max="15661" width="22.77734375" style="595" customWidth="1"/>
    <col min="15662" max="15662" width="2.77734375" style="595" customWidth="1"/>
    <col min="15663" max="15663" width="24.109375" style="595" customWidth="1"/>
    <col min="15664" max="15664" width="2.77734375" style="595" customWidth="1"/>
    <col min="15665" max="15665" width="22.77734375" style="595" customWidth="1"/>
    <col min="15666" max="15666" width="2.77734375" style="595" customWidth="1"/>
    <col min="15667" max="15667" width="19.77734375" style="595" customWidth="1"/>
    <col min="15668" max="15668" width="2.77734375" style="595" customWidth="1"/>
    <col min="15669" max="15669" width="22.44140625" style="595" customWidth="1"/>
    <col min="15670" max="15670" width="2.77734375" style="595" customWidth="1"/>
    <col min="15671" max="15671" width="21.77734375" style="595" customWidth="1"/>
    <col min="15672" max="15672" width="2.77734375" style="595" customWidth="1"/>
    <col min="15673" max="15673" width="25.109375" style="595" customWidth="1"/>
    <col min="15674" max="15674" width="53.109375" style="595" customWidth="1"/>
    <col min="15675" max="15675" width="2.77734375" style="595" customWidth="1"/>
    <col min="15676" max="15676" width="25.109375" style="595" customWidth="1"/>
    <col min="15677" max="15677" width="2.77734375" style="595" customWidth="1"/>
    <col min="15678" max="15678" width="24" style="595" customWidth="1"/>
    <col min="15679" max="15679" width="2.77734375" style="595" customWidth="1"/>
    <col min="15680" max="15680" width="21.77734375" style="595" customWidth="1"/>
    <col min="15681" max="15681" width="2.77734375" style="595" customWidth="1"/>
    <col min="15682" max="15682" width="22.109375" style="595" customWidth="1"/>
    <col min="15683" max="15683" width="53.77734375" style="595" customWidth="1"/>
    <col min="15684" max="15684" width="2.77734375" style="595" customWidth="1"/>
    <col min="15685" max="15685" width="23.77734375" style="595" customWidth="1"/>
    <col min="15686" max="15686" width="2.77734375" style="595" customWidth="1"/>
    <col min="15687" max="15687" width="22.5546875" style="595" customWidth="1"/>
    <col min="15688" max="15688" width="2.77734375" style="595" customWidth="1"/>
    <col min="15689" max="15689" width="18.77734375" style="595" customWidth="1"/>
    <col min="15690" max="15690" width="2.77734375" style="595" customWidth="1"/>
    <col min="15691" max="15691" width="19.109375" style="595" customWidth="1"/>
    <col min="15692" max="15692" width="2.77734375" style="595" customWidth="1"/>
    <col min="15693" max="15693" width="19.77734375" style="595" customWidth="1"/>
    <col min="15694" max="15862" width="8.77734375" style="595"/>
    <col min="15863" max="15863" width="55.109375" style="595" customWidth="1"/>
    <col min="15864" max="15864" width="2.77734375" style="595" customWidth="1"/>
    <col min="15865" max="15865" width="19.44140625" style="595" customWidth="1"/>
    <col min="15866" max="15866" width="2.77734375" style="595" customWidth="1"/>
    <col min="15867" max="15867" width="20.77734375" style="595" customWidth="1"/>
    <col min="15868" max="15868" width="2.77734375" style="595" customWidth="1"/>
    <col min="15869" max="15869" width="21" style="595" customWidth="1"/>
    <col min="15870" max="15870" width="2.77734375" style="595" customWidth="1"/>
    <col min="15871" max="15871" width="18.77734375" style="595" customWidth="1"/>
    <col min="15872" max="15872" width="2.77734375" style="595" customWidth="1"/>
    <col min="15873" max="15873" width="16.77734375" style="595" customWidth="1"/>
    <col min="15874" max="15874" width="2.77734375" style="595" customWidth="1"/>
    <col min="15875" max="15875" width="16.44140625" style="595" customWidth="1"/>
    <col min="15876" max="15876" width="2.77734375" style="595" customWidth="1"/>
    <col min="15877" max="15877" width="19.77734375" style="595" customWidth="1"/>
    <col min="15878" max="15878" width="2.77734375" style="595" customWidth="1"/>
    <col min="15879" max="15879" width="19.44140625" style="595" customWidth="1"/>
    <col min="15880" max="15880" width="2.77734375" style="595" customWidth="1"/>
    <col min="15881" max="15881" width="17.109375" style="595" customWidth="1"/>
    <col min="15882" max="15882" width="2.77734375" style="595" customWidth="1"/>
    <col min="15883" max="15883" width="19.109375" style="595" customWidth="1"/>
    <col min="15884" max="15884" width="2.77734375" style="595" customWidth="1"/>
    <col min="15885" max="15885" width="18.109375" style="595" customWidth="1"/>
    <col min="15886" max="15886" width="2.77734375" style="595" customWidth="1"/>
    <col min="15887" max="15887" width="17.5546875" style="595" customWidth="1"/>
    <col min="15888" max="15888" width="2.77734375" style="595" customWidth="1"/>
    <col min="15889" max="15889" width="20.77734375" style="595" customWidth="1"/>
    <col min="15890" max="15890" width="2.77734375" style="595" customWidth="1"/>
    <col min="15891" max="15891" width="17.77734375" style="595" customWidth="1"/>
    <col min="15892" max="15892" width="2.77734375" style="595" customWidth="1"/>
    <col min="15893" max="15893" width="19.5546875" style="595" customWidth="1"/>
    <col min="15894" max="15894" width="2.77734375" style="595" customWidth="1"/>
    <col min="15895" max="15895" width="16" style="595" customWidth="1"/>
    <col min="15896" max="15896" width="2.77734375" style="595" customWidth="1"/>
    <col min="15897" max="15897" width="18.77734375" style="595" customWidth="1"/>
    <col min="15898" max="15898" width="2.77734375" style="595" customWidth="1"/>
    <col min="15899" max="15899" width="18.109375" style="595" customWidth="1"/>
    <col min="15900" max="15901" width="8.77734375" style="595" customWidth="1"/>
    <col min="15902" max="15902" width="2.77734375" style="595" customWidth="1"/>
    <col min="15903" max="15903" width="18.77734375" style="595" customWidth="1"/>
    <col min="15904" max="15904" width="2.77734375" style="595" customWidth="1"/>
    <col min="15905" max="15905" width="19" style="595" customWidth="1"/>
    <col min="15906" max="15906" width="2.77734375" style="595" customWidth="1"/>
    <col min="15907" max="15907" width="18.109375" style="595" customWidth="1"/>
    <col min="15908" max="15908" width="2.77734375" style="595" customWidth="1"/>
    <col min="15909" max="15909" width="18.5546875" style="595" customWidth="1"/>
    <col min="15910" max="15910" width="2.77734375" style="595" customWidth="1"/>
    <col min="15911" max="15911" width="18.77734375" style="595" customWidth="1"/>
    <col min="15912" max="15912" width="2.77734375" style="595" customWidth="1"/>
    <col min="15913" max="15913" width="22.5546875" style="595" customWidth="1"/>
    <col min="15914" max="15914" width="2.77734375" style="595" customWidth="1"/>
    <col min="15915" max="15915" width="19.109375" style="595" customWidth="1"/>
    <col min="15916" max="15916" width="2.77734375" style="595" customWidth="1"/>
    <col min="15917" max="15917" width="22.77734375" style="595" customWidth="1"/>
    <col min="15918" max="15918" width="2.77734375" style="595" customWidth="1"/>
    <col min="15919" max="15919" width="24.109375" style="595" customWidth="1"/>
    <col min="15920" max="15920" width="2.77734375" style="595" customWidth="1"/>
    <col min="15921" max="15921" width="22.77734375" style="595" customWidth="1"/>
    <col min="15922" max="15922" width="2.77734375" style="595" customWidth="1"/>
    <col min="15923" max="15923" width="19.77734375" style="595" customWidth="1"/>
    <col min="15924" max="15924" width="2.77734375" style="595" customWidth="1"/>
    <col min="15925" max="15925" width="22.44140625" style="595" customWidth="1"/>
    <col min="15926" max="15926" width="2.77734375" style="595" customWidth="1"/>
    <col min="15927" max="15927" width="21.77734375" style="595" customWidth="1"/>
    <col min="15928" max="15928" width="2.77734375" style="595" customWidth="1"/>
    <col min="15929" max="15929" width="25.109375" style="595" customWidth="1"/>
    <col min="15930" max="15930" width="53.109375" style="595" customWidth="1"/>
    <col min="15931" max="15931" width="2.77734375" style="595" customWidth="1"/>
    <col min="15932" max="15932" width="25.109375" style="595" customWidth="1"/>
    <col min="15933" max="15933" width="2.77734375" style="595" customWidth="1"/>
    <col min="15934" max="15934" width="24" style="595" customWidth="1"/>
    <col min="15935" max="15935" width="2.77734375" style="595" customWidth="1"/>
    <col min="15936" max="15936" width="21.77734375" style="595" customWidth="1"/>
    <col min="15937" max="15937" width="2.77734375" style="595" customWidth="1"/>
    <col min="15938" max="15938" width="22.109375" style="595" customWidth="1"/>
    <col min="15939" max="15939" width="53.77734375" style="595" customWidth="1"/>
    <col min="15940" max="15940" width="2.77734375" style="595" customWidth="1"/>
    <col min="15941" max="15941" width="23.77734375" style="595" customWidth="1"/>
    <col min="15942" max="15942" width="2.77734375" style="595" customWidth="1"/>
    <col min="15943" max="15943" width="22.5546875" style="595" customWidth="1"/>
    <col min="15944" max="15944" width="2.77734375" style="595" customWidth="1"/>
    <col min="15945" max="15945" width="18.77734375" style="595" customWidth="1"/>
    <col min="15946" max="15946" width="2.77734375" style="595" customWidth="1"/>
    <col min="15947" max="15947" width="19.109375" style="595" customWidth="1"/>
    <col min="15948" max="15948" width="2.77734375" style="595" customWidth="1"/>
    <col min="15949" max="15949" width="19.77734375" style="595" customWidth="1"/>
    <col min="15950" max="16118" width="8.77734375" style="595"/>
    <col min="16119" max="16119" width="55.109375" style="595" customWidth="1"/>
    <col min="16120" max="16120" width="2.77734375" style="595" customWidth="1"/>
    <col min="16121" max="16121" width="19.44140625" style="595" customWidth="1"/>
    <col min="16122" max="16122" width="2.77734375" style="595" customWidth="1"/>
    <col min="16123" max="16123" width="20.77734375" style="595" customWidth="1"/>
    <col min="16124" max="16124" width="2.77734375" style="595" customWidth="1"/>
    <col min="16125" max="16125" width="21" style="595" customWidth="1"/>
    <col min="16126" max="16126" width="2.77734375" style="595" customWidth="1"/>
    <col min="16127" max="16127" width="18.77734375" style="595" customWidth="1"/>
    <col min="16128" max="16128" width="2.77734375" style="595" customWidth="1"/>
    <col min="16129" max="16129" width="16.77734375" style="595" customWidth="1"/>
    <col min="16130" max="16130" width="2.77734375" style="595" customWidth="1"/>
    <col min="16131" max="16131" width="16.44140625" style="595" customWidth="1"/>
    <col min="16132" max="16132" width="2.77734375" style="595" customWidth="1"/>
    <col min="16133" max="16133" width="19.77734375" style="595" customWidth="1"/>
    <col min="16134" max="16134" width="2.77734375" style="595" customWidth="1"/>
    <col min="16135" max="16135" width="19.44140625" style="595" customWidth="1"/>
    <col min="16136" max="16136" width="2.77734375" style="595" customWidth="1"/>
    <col min="16137" max="16137" width="17.109375" style="595" customWidth="1"/>
    <col min="16138" max="16138" width="2.77734375" style="595" customWidth="1"/>
    <col min="16139" max="16139" width="19.109375" style="595" customWidth="1"/>
    <col min="16140" max="16140" width="2.77734375" style="595" customWidth="1"/>
    <col min="16141" max="16141" width="18.109375" style="595" customWidth="1"/>
    <col min="16142" max="16142" width="2.77734375" style="595" customWidth="1"/>
    <col min="16143" max="16143" width="17.5546875" style="595" customWidth="1"/>
    <col min="16144" max="16144" width="2.77734375" style="595" customWidth="1"/>
    <col min="16145" max="16145" width="20.77734375" style="595" customWidth="1"/>
    <col min="16146" max="16146" width="2.77734375" style="595" customWidth="1"/>
    <col min="16147" max="16147" width="17.77734375" style="595" customWidth="1"/>
    <col min="16148" max="16148" width="2.77734375" style="595" customWidth="1"/>
    <col min="16149" max="16149" width="19.5546875" style="595" customWidth="1"/>
    <col min="16150" max="16150" width="2.77734375" style="595" customWidth="1"/>
    <col min="16151" max="16151" width="16" style="595" customWidth="1"/>
    <col min="16152" max="16152" width="2.77734375" style="595" customWidth="1"/>
    <col min="16153" max="16153" width="18.77734375" style="595" customWidth="1"/>
    <col min="16154" max="16154" width="2.77734375" style="595" customWidth="1"/>
    <col min="16155" max="16155" width="18.109375" style="595" customWidth="1"/>
    <col min="16156" max="16157" width="8.77734375" style="595" customWidth="1"/>
    <col min="16158" max="16158" width="2.77734375" style="595" customWidth="1"/>
    <col min="16159" max="16159" width="18.77734375" style="595" customWidth="1"/>
    <col min="16160" max="16160" width="2.77734375" style="595" customWidth="1"/>
    <col min="16161" max="16161" width="19" style="595" customWidth="1"/>
    <col min="16162" max="16162" width="2.77734375" style="595" customWidth="1"/>
    <col min="16163" max="16163" width="18.109375" style="595" customWidth="1"/>
    <col min="16164" max="16164" width="2.77734375" style="595" customWidth="1"/>
    <col min="16165" max="16165" width="18.5546875" style="595" customWidth="1"/>
    <col min="16166" max="16166" width="2.77734375" style="595" customWidth="1"/>
    <col min="16167" max="16167" width="18.77734375" style="595" customWidth="1"/>
    <col min="16168" max="16168" width="2.77734375" style="595" customWidth="1"/>
    <col min="16169" max="16169" width="22.5546875" style="595" customWidth="1"/>
    <col min="16170" max="16170" width="2.77734375" style="595" customWidth="1"/>
    <col min="16171" max="16171" width="19.109375" style="595" customWidth="1"/>
    <col min="16172" max="16172" width="2.77734375" style="595" customWidth="1"/>
    <col min="16173" max="16173" width="22.77734375" style="595" customWidth="1"/>
    <col min="16174" max="16174" width="2.77734375" style="595" customWidth="1"/>
    <col min="16175" max="16175" width="24.109375" style="595" customWidth="1"/>
    <col min="16176" max="16176" width="2.77734375" style="595" customWidth="1"/>
    <col min="16177" max="16177" width="22.77734375" style="595" customWidth="1"/>
    <col min="16178" max="16178" width="2.77734375" style="595" customWidth="1"/>
    <col min="16179" max="16179" width="19.77734375" style="595" customWidth="1"/>
    <col min="16180" max="16180" width="2.77734375" style="595" customWidth="1"/>
    <col min="16181" max="16181" width="22.44140625" style="595" customWidth="1"/>
    <col min="16182" max="16182" width="2.77734375" style="595" customWidth="1"/>
    <col min="16183" max="16183" width="21.77734375" style="595" customWidth="1"/>
    <col min="16184" max="16184" width="2.77734375" style="595" customWidth="1"/>
    <col min="16185" max="16185" width="25.109375" style="595" customWidth="1"/>
    <col min="16186" max="16186" width="53.109375" style="595" customWidth="1"/>
    <col min="16187" max="16187" width="2.77734375" style="595" customWidth="1"/>
    <col min="16188" max="16188" width="25.109375" style="595" customWidth="1"/>
    <col min="16189" max="16189" width="2.77734375" style="595" customWidth="1"/>
    <col min="16190" max="16190" width="24" style="595" customWidth="1"/>
    <col min="16191" max="16191" width="2.77734375" style="595" customWidth="1"/>
    <col min="16192" max="16192" width="21.77734375" style="595" customWidth="1"/>
    <col min="16193" max="16193" width="2.77734375" style="595" customWidth="1"/>
    <col min="16194" max="16194" width="22.109375" style="595" customWidth="1"/>
    <col min="16195" max="16195" width="53.77734375" style="595" customWidth="1"/>
    <col min="16196" max="16196" width="2.77734375" style="595" customWidth="1"/>
    <col min="16197" max="16197" width="23.77734375" style="595" customWidth="1"/>
    <col min="16198" max="16198" width="2.77734375" style="595" customWidth="1"/>
    <col min="16199" max="16199" width="22.5546875" style="595" customWidth="1"/>
    <col min="16200" max="16200" width="2.77734375" style="595" customWidth="1"/>
    <col min="16201" max="16201" width="18.77734375" style="595" customWidth="1"/>
    <col min="16202" max="16202" width="2.77734375" style="595" customWidth="1"/>
    <col min="16203" max="16203" width="19.109375" style="595" customWidth="1"/>
    <col min="16204" max="16204" width="2.77734375" style="595" customWidth="1"/>
    <col min="16205" max="16205" width="19.77734375" style="595" customWidth="1"/>
    <col min="16206" max="16384" width="8.77734375" style="595"/>
  </cols>
  <sheetData>
    <row r="1" spans="1:77">
      <c r="A1" s="208" t="s">
        <v>60</v>
      </c>
    </row>
    <row r="3" spans="1:77" ht="18">
      <c r="A3" s="597" t="s">
        <v>61</v>
      </c>
      <c r="B3" s="598"/>
      <c r="C3" s="598"/>
      <c r="D3" s="598"/>
      <c r="E3" s="598"/>
      <c r="F3" s="598"/>
      <c r="G3" s="598"/>
      <c r="H3" s="598"/>
      <c r="I3" s="598"/>
      <c r="J3" s="598"/>
      <c r="K3" s="598"/>
      <c r="L3" s="598"/>
      <c r="M3" s="598"/>
      <c r="N3" s="598"/>
      <c r="O3" s="598"/>
      <c r="P3" s="598"/>
      <c r="Q3" s="598"/>
      <c r="R3" s="598"/>
      <c r="S3" s="598"/>
      <c r="T3" s="598"/>
      <c r="U3" s="598"/>
      <c r="V3" s="598"/>
      <c r="W3" s="598"/>
      <c r="X3" s="598"/>
      <c r="Y3" s="598"/>
      <c r="Z3" s="598"/>
      <c r="AA3" s="598"/>
      <c r="AB3" s="598"/>
      <c r="AC3" s="598"/>
      <c r="AD3" s="599"/>
      <c r="AE3" s="598"/>
      <c r="AF3" s="598"/>
      <c r="AG3" s="598"/>
      <c r="AH3" s="598"/>
      <c r="AI3" s="598"/>
      <c r="AJ3" s="598"/>
      <c r="AK3" s="598"/>
      <c r="AL3" s="598"/>
      <c r="AM3" s="598"/>
      <c r="AN3" s="598"/>
      <c r="AO3" s="598"/>
      <c r="AP3" s="598"/>
      <c r="AQ3" s="598"/>
      <c r="AR3" s="598"/>
      <c r="AS3" s="598"/>
      <c r="AT3" s="598"/>
      <c r="AU3" s="598"/>
      <c r="AV3" s="598"/>
      <c r="AW3" s="598"/>
      <c r="AX3" s="598"/>
      <c r="AY3" s="598"/>
      <c r="AZ3" s="598"/>
      <c r="BA3" s="600"/>
      <c r="BB3" s="598"/>
      <c r="BC3" s="598"/>
      <c r="BD3" s="598"/>
      <c r="BE3" s="598"/>
      <c r="BF3" s="598"/>
      <c r="BG3" s="598"/>
      <c r="BH3" s="598"/>
      <c r="BI3" s="598"/>
      <c r="BJ3" s="598"/>
      <c r="BK3" s="598"/>
      <c r="BL3" s="598"/>
      <c r="BM3" s="598"/>
      <c r="BN3" s="599"/>
      <c r="BO3" s="598"/>
      <c r="BP3" s="598"/>
      <c r="BQ3" s="598"/>
      <c r="BR3" s="598"/>
      <c r="BS3" s="598"/>
      <c r="BT3" s="598"/>
      <c r="BU3" s="598"/>
      <c r="BV3" s="598"/>
      <c r="BW3" s="598"/>
      <c r="BX3" s="598"/>
      <c r="BY3" s="598"/>
    </row>
    <row r="4" spans="1:77" ht="20.100000000000001" customHeight="1">
      <c r="A4" s="597" t="s">
        <v>788</v>
      </c>
      <c r="B4" s="598"/>
      <c r="C4" s="598"/>
      <c r="D4" s="598"/>
      <c r="E4" s="598"/>
      <c r="F4" s="598"/>
      <c r="G4" s="598"/>
      <c r="H4" s="598"/>
      <c r="I4" s="598"/>
      <c r="J4" s="598"/>
      <c r="K4" s="598"/>
      <c r="L4" s="598"/>
      <c r="M4" s="598"/>
      <c r="N4" s="598"/>
      <c r="O4" s="598"/>
      <c r="P4" s="598"/>
      <c r="Q4" s="599" t="s">
        <v>74</v>
      </c>
      <c r="R4" s="598"/>
      <c r="S4" s="598"/>
      <c r="T4" s="598"/>
      <c r="U4" s="598"/>
      <c r="V4" s="598"/>
      <c r="W4" s="598"/>
      <c r="X4" s="598"/>
      <c r="Y4" s="598"/>
      <c r="Z4" s="598"/>
      <c r="AA4" s="598"/>
      <c r="AB4" s="598"/>
      <c r="AC4" s="598"/>
      <c r="AD4" s="599"/>
      <c r="AE4" s="598"/>
      <c r="AF4" s="598"/>
      <c r="AG4" s="598"/>
      <c r="AH4" s="598"/>
      <c r="AI4" s="598"/>
      <c r="AJ4" s="598"/>
      <c r="AK4" s="598"/>
      <c r="AL4" s="598"/>
      <c r="AM4" s="598"/>
      <c r="AN4" s="598"/>
      <c r="AO4" s="598"/>
      <c r="AP4" s="598"/>
      <c r="AQ4" s="598"/>
      <c r="AR4" s="598"/>
      <c r="AS4" s="598"/>
      <c r="AT4" s="598"/>
      <c r="AU4" s="598" t="s">
        <v>74</v>
      </c>
      <c r="AV4" s="598"/>
      <c r="AW4" s="598"/>
      <c r="AX4" s="598"/>
      <c r="AY4" s="598"/>
      <c r="AZ4" s="598"/>
      <c r="BA4" s="600"/>
      <c r="BB4" s="598"/>
      <c r="BC4" s="598"/>
      <c r="BD4" s="598"/>
      <c r="BE4" s="598"/>
      <c r="BF4" s="598"/>
      <c r="BG4" s="598"/>
      <c r="BH4" s="598"/>
      <c r="BI4" s="598"/>
      <c r="BJ4" s="598"/>
      <c r="BK4" s="598"/>
      <c r="BL4" s="598"/>
      <c r="BM4" s="598"/>
      <c r="BN4" s="599"/>
      <c r="BO4" s="598"/>
      <c r="BP4" s="598"/>
      <c r="BQ4" s="598"/>
      <c r="BR4" s="598"/>
      <c r="BS4" s="598"/>
      <c r="BT4" s="598"/>
      <c r="BV4" s="598"/>
      <c r="BW4" s="598"/>
      <c r="BX4" s="598"/>
      <c r="BY4" s="598"/>
    </row>
    <row r="5" spans="1:77" ht="18">
      <c r="A5" s="597" t="s">
        <v>704</v>
      </c>
      <c r="B5" s="598"/>
      <c r="C5" s="598"/>
      <c r="D5" s="598"/>
      <c r="E5" s="598"/>
      <c r="F5" s="598"/>
      <c r="G5" s="598"/>
      <c r="H5" s="598"/>
      <c r="I5" s="598"/>
      <c r="J5" s="598"/>
      <c r="K5" s="598"/>
      <c r="L5" s="598"/>
      <c r="M5" s="601"/>
      <c r="N5" s="598"/>
      <c r="O5" s="602" t="s">
        <v>789</v>
      </c>
      <c r="P5" s="598"/>
      <c r="Q5" s="603"/>
      <c r="R5" s="598"/>
      <c r="S5" s="598"/>
      <c r="T5" s="598"/>
      <c r="U5" s="598"/>
      <c r="V5" s="598"/>
      <c r="W5" s="598"/>
      <c r="X5" s="598"/>
      <c r="Y5" s="598"/>
      <c r="Z5" s="598"/>
      <c r="AA5" s="601"/>
      <c r="AB5" s="598"/>
      <c r="AC5" s="602" t="s">
        <v>789</v>
      </c>
      <c r="AD5" s="599"/>
      <c r="AF5" s="598"/>
      <c r="AG5" s="601"/>
      <c r="AH5" s="598"/>
      <c r="AI5" s="601"/>
      <c r="AJ5" s="598"/>
      <c r="AK5" s="601"/>
      <c r="AL5" s="598"/>
      <c r="AM5" s="601"/>
      <c r="AN5" s="598"/>
      <c r="AO5" s="602" t="s">
        <v>789</v>
      </c>
      <c r="AP5" s="598"/>
      <c r="AQ5" s="601"/>
      <c r="AR5" s="598"/>
      <c r="AS5" s="601"/>
      <c r="AT5" s="598"/>
      <c r="AU5" s="601"/>
      <c r="AV5" s="598"/>
      <c r="AX5" s="598"/>
      <c r="AZ5" s="598"/>
      <c r="BA5" s="602" t="s">
        <v>789</v>
      </c>
      <c r="BB5" s="598"/>
      <c r="BC5" s="601"/>
      <c r="BD5" s="598"/>
      <c r="BF5" s="598"/>
      <c r="BG5" s="603"/>
      <c r="BH5" s="603"/>
      <c r="BI5" s="603"/>
      <c r="BJ5" s="598"/>
      <c r="BL5" s="598"/>
      <c r="BM5" s="602" t="s">
        <v>789</v>
      </c>
      <c r="BN5" s="599"/>
      <c r="BO5" s="598"/>
      <c r="BP5" s="598"/>
      <c r="BR5" s="598"/>
      <c r="BT5" s="598"/>
      <c r="BV5" s="598"/>
      <c r="BX5" s="598"/>
      <c r="BY5" s="602" t="s">
        <v>789</v>
      </c>
    </row>
    <row r="6" spans="1:77" ht="18">
      <c r="A6" s="597" t="s">
        <v>141</v>
      </c>
      <c r="B6" s="598"/>
      <c r="C6" s="598"/>
      <c r="D6" s="598"/>
      <c r="E6" s="598"/>
      <c r="F6" s="598"/>
      <c r="G6" s="598"/>
      <c r="H6" s="598"/>
      <c r="I6" s="598"/>
      <c r="J6" s="598"/>
      <c r="K6" s="598"/>
      <c r="L6" s="598"/>
      <c r="M6" s="598"/>
      <c r="N6" s="598"/>
      <c r="O6" s="598"/>
      <c r="P6" s="598"/>
      <c r="Q6" s="598"/>
      <c r="R6" s="598"/>
      <c r="S6" s="598"/>
      <c r="T6" s="598"/>
      <c r="U6" s="598"/>
      <c r="V6" s="598"/>
      <c r="W6" s="598"/>
      <c r="X6" s="598"/>
      <c r="Y6" s="598"/>
      <c r="Z6" s="598"/>
      <c r="AA6" s="601"/>
      <c r="AB6" s="598"/>
      <c r="AC6" s="603" t="s">
        <v>472</v>
      </c>
      <c r="AD6" s="599"/>
      <c r="AF6" s="598"/>
      <c r="AG6" s="601"/>
      <c r="AH6" s="598"/>
      <c r="AI6" s="601"/>
      <c r="AJ6" s="598"/>
      <c r="AK6" s="601"/>
      <c r="AL6" s="598"/>
      <c r="AM6" s="601"/>
      <c r="AN6" s="598"/>
      <c r="AO6" s="603" t="s">
        <v>472</v>
      </c>
      <c r="AP6" s="598"/>
      <c r="AQ6" s="601"/>
      <c r="AR6" s="598"/>
      <c r="AS6" s="601"/>
      <c r="AT6" s="598"/>
      <c r="AU6" s="601"/>
      <c r="AV6" s="598"/>
      <c r="AX6" s="598"/>
      <c r="AZ6" s="598"/>
      <c r="BA6" s="603" t="s">
        <v>472</v>
      </c>
      <c r="BB6" s="598"/>
      <c r="BC6" s="601"/>
      <c r="BD6" s="598"/>
      <c r="BF6" s="598"/>
      <c r="BG6" s="603"/>
      <c r="BH6" s="603"/>
      <c r="BI6" s="603"/>
      <c r="BJ6" s="598"/>
      <c r="BL6" s="598"/>
      <c r="BM6" s="603" t="s">
        <v>472</v>
      </c>
      <c r="BN6" s="599"/>
      <c r="BO6" s="598"/>
      <c r="BP6" s="598"/>
      <c r="BR6" s="598"/>
      <c r="BT6" s="598"/>
      <c r="BV6" s="598"/>
      <c r="BX6" s="598"/>
      <c r="BY6" s="603" t="s">
        <v>472</v>
      </c>
    </row>
    <row r="7" spans="1:77" ht="18" customHeight="1">
      <c r="A7" s="604" t="s">
        <v>1289</v>
      </c>
      <c r="B7" s="598"/>
      <c r="C7" s="598"/>
      <c r="D7" s="598"/>
      <c r="E7" s="598"/>
      <c r="F7" s="598"/>
      <c r="G7" s="598"/>
      <c r="H7" s="598"/>
      <c r="I7" s="598"/>
      <c r="J7" s="598"/>
      <c r="K7" s="598"/>
      <c r="L7" s="598"/>
      <c r="M7" s="598"/>
      <c r="N7" s="598"/>
      <c r="O7" s="598"/>
      <c r="P7" s="598"/>
      <c r="Q7" s="598"/>
      <c r="R7" s="598"/>
      <c r="S7" s="598"/>
      <c r="T7" s="598"/>
      <c r="U7" s="598"/>
      <c r="V7" s="598"/>
      <c r="W7" s="598"/>
      <c r="X7" s="598"/>
      <c r="Y7" s="598"/>
      <c r="Z7" s="598"/>
      <c r="AA7" s="598"/>
      <c r="AB7" s="598"/>
      <c r="AC7" s="598"/>
      <c r="AD7" s="599"/>
      <c r="AE7" s="601"/>
      <c r="AF7" s="598"/>
      <c r="AG7" s="598"/>
      <c r="AH7" s="598"/>
      <c r="AI7" s="598"/>
      <c r="AJ7" s="598"/>
      <c r="AK7" s="598"/>
      <c r="AL7" s="598"/>
      <c r="AM7" s="598"/>
      <c r="AN7" s="598"/>
      <c r="AO7" s="598"/>
      <c r="AP7" s="598"/>
      <c r="AQ7" s="598"/>
      <c r="AR7" s="598"/>
      <c r="AS7" s="598"/>
      <c r="AT7" s="598"/>
      <c r="AU7" s="598"/>
      <c r="AV7" s="598"/>
      <c r="AW7" s="598"/>
      <c r="AX7" s="598"/>
      <c r="AY7" s="598"/>
      <c r="AZ7" s="598"/>
      <c r="BA7" s="600"/>
      <c r="BB7" s="598"/>
      <c r="BC7" s="605"/>
      <c r="BD7" s="598"/>
      <c r="BE7" s="598"/>
      <c r="BF7" s="598"/>
      <c r="BG7" s="598"/>
      <c r="BH7" s="598"/>
      <c r="BI7" s="598"/>
      <c r="BJ7" s="598"/>
      <c r="BK7" s="598"/>
      <c r="BL7" s="598"/>
      <c r="BM7" s="598"/>
      <c r="BN7" s="599"/>
      <c r="BO7" s="598"/>
      <c r="BP7" s="598"/>
      <c r="BQ7" s="598"/>
      <c r="BR7" s="598"/>
      <c r="BS7" s="598"/>
      <c r="BT7" s="598"/>
      <c r="BU7" s="598"/>
      <c r="BV7" s="598"/>
      <c r="BW7" s="598"/>
      <c r="BX7" s="598"/>
      <c r="BY7" s="598"/>
    </row>
    <row r="8" spans="1:77" ht="16.350000000000001" customHeight="1">
      <c r="A8" s="599" t="s">
        <v>66</v>
      </c>
      <c r="B8" s="598"/>
      <c r="C8" s="598"/>
      <c r="D8" s="598"/>
      <c r="E8" s="598"/>
      <c r="F8" s="598"/>
      <c r="G8" s="598"/>
      <c r="H8" s="598"/>
      <c r="I8" s="598"/>
      <c r="J8" s="598"/>
      <c r="K8" s="598"/>
      <c r="L8" s="598"/>
      <c r="M8" s="598"/>
      <c r="N8" s="598"/>
      <c r="O8" s="598"/>
      <c r="P8" s="598"/>
      <c r="Q8" s="598"/>
      <c r="R8" s="598"/>
      <c r="S8" s="599"/>
      <c r="T8" s="598"/>
      <c r="U8" s="599"/>
      <c r="V8" s="598"/>
      <c r="W8" s="599"/>
      <c r="X8" s="598"/>
      <c r="Y8" s="599"/>
      <c r="Z8" s="598"/>
      <c r="AA8" s="599"/>
      <c r="AB8" s="598"/>
      <c r="AC8" s="598"/>
      <c r="AD8" s="599"/>
      <c r="AE8" s="601"/>
      <c r="AF8" s="598"/>
      <c r="AG8" s="599"/>
      <c r="AH8" s="598"/>
      <c r="AI8" s="599"/>
      <c r="AJ8" s="598"/>
      <c r="AK8" s="599"/>
      <c r="AL8" s="598"/>
      <c r="AM8" s="599"/>
      <c r="AN8" s="598"/>
      <c r="AO8" s="599"/>
      <c r="AP8" s="598"/>
      <c r="AQ8" s="598"/>
      <c r="AR8" s="598"/>
      <c r="AS8" s="599"/>
      <c r="AT8" s="598"/>
      <c r="AU8" s="598"/>
      <c r="AV8" s="598"/>
      <c r="AW8" s="599"/>
      <c r="AX8" s="598"/>
      <c r="AY8" s="599"/>
      <c r="AZ8" s="598"/>
      <c r="BA8" s="600"/>
      <c r="BB8" s="598"/>
      <c r="BC8" s="599"/>
      <c r="BD8" s="598"/>
      <c r="BE8" s="599"/>
      <c r="BF8" s="598"/>
      <c r="BG8" s="599"/>
      <c r="BH8" s="599"/>
      <c r="BI8" s="599"/>
      <c r="BJ8" s="598"/>
      <c r="BK8" s="599"/>
      <c r="BL8" s="598"/>
      <c r="BM8" s="599"/>
      <c r="BN8" s="599"/>
      <c r="BO8" s="599"/>
      <c r="BP8" s="598"/>
      <c r="BQ8" s="599"/>
      <c r="BR8" s="598"/>
      <c r="BS8" s="599"/>
      <c r="BT8" s="598"/>
      <c r="BU8" s="599"/>
      <c r="BV8" s="598"/>
      <c r="BW8" s="599"/>
      <c r="BX8" s="598"/>
      <c r="BY8" s="599"/>
    </row>
    <row r="9" spans="1:77">
      <c r="A9" s="598"/>
      <c r="B9" s="599"/>
      <c r="C9" s="599"/>
      <c r="D9" s="599"/>
      <c r="E9" s="606" t="s">
        <v>790</v>
      </c>
      <c r="F9" s="599"/>
      <c r="G9" s="599"/>
      <c r="H9" s="599"/>
      <c r="I9" s="599"/>
      <c r="J9" s="599"/>
      <c r="K9" s="599"/>
      <c r="L9" s="599"/>
      <c r="M9" s="599"/>
      <c r="N9" s="599"/>
      <c r="O9" s="598"/>
      <c r="P9" s="599"/>
      <c r="Q9" s="599"/>
      <c r="R9" s="599"/>
      <c r="S9" s="599"/>
      <c r="T9" s="599"/>
      <c r="U9" s="599"/>
      <c r="V9" s="599"/>
      <c r="W9" s="599"/>
      <c r="X9" s="599"/>
      <c r="Y9" s="606" t="s">
        <v>791</v>
      </c>
      <c r="Z9" s="599"/>
      <c r="AA9" s="599"/>
      <c r="AB9" s="599"/>
      <c r="AC9" s="598"/>
      <c r="AD9" s="598"/>
      <c r="AE9" s="601"/>
      <c r="AF9" s="599"/>
      <c r="AG9" s="599"/>
      <c r="AH9" s="599"/>
      <c r="AI9" s="599"/>
      <c r="AJ9" s="599"/>
      <c r="AK9" s="599"/>
      <c r="AL9" s="599"/>
      <c r="AM9" s="599"/>
      <c r="AN9" s="599"/>
      <c r="AO9" s="599"/>
      <c r="AP9" s="599"/>
      <c r="AQ9" s="598"/>
      <c r="AR9" s="599"/>
      <c r="AS9" s="599"/>
      <c r="AT9" s="599"/>
      <c r="AU9" s="598"/>
      <c r="AV9" s="599"/>
      <c r="AW9" s="599"/>
      <c r="AX9" s="599"/>
      <c r="AY9" s="599"/>
      <c r="AZ9" s="599"/>
      <c r="BA9" s="600" t="s">
        <v>74</v>
      </c>
      <c r="BB9" s="599"/>
      <c r="BC9" s="599"/>
      <c r="BD9" s="599"/>
      <c r="BE9" s="599"/>
      <c r="BF9" s="599"/>
      <c r="BG9" s="599"/>
      <c r="BH9" s="599"/>
      <c r="BI9" s="599"/>
      <c r="BJ9" s="599"/>
      <c r="BK9" s="599"/>
      <c r="BL9" s="599"/>
      <c r="BM9" s="599"/>
      <c r="BN9" s="598"/>
      <c r="BO9" s="599"/>
      <c r="BP9" s="599"/>
      <c r="BQ9" s="599"/>
      <c r="BR9" s="599"/>
      <c r="BS9" s="599"/>
      <c r="BT9" s="599"/>
      <c r="BU9" s="599"/>
      <c r="BV9" s="599"/>
      <c r="BW9" s="599"/>
      <c r="BX9" s="599"/>
      <c r="BY9" s="599"/>
    </row>
    <row r="10" spans="1:77">
      <c r="A10" s="598"/>
      <c r="B10" s="599"/>
      <c r="C10" s="599"/>
      <c r="D10" s="599"/>
      <c r="E10" s="606" t="s">
        <v>792</v>
      </c>
      <c r="F10" s="599"/>
      <c r="G10" s="606" t="s">
        <v>793</v>
      </c>
      <c r="H10" s="599"/>
      <c r="I10" s="599"/>
      <c r="J10" s="599"/>
      <c r="K10" s="599"/>
      <c r="L10" s="599"/>
      <c r="M10" s="599"/>
      <c r="N10" s="599"/>
      <c r="O10" s="606" t="s">
        <v>794</v>
      </c>
      <c r="P10" s="599"/>
      <c r="Q10" s="598"/>
      <c r="R10" s="599"/>
      <c r="S10" s="606"/>
      <c r="T10" s="599"/>
      <c r="U10" s="606" t="s">
        <v>795</v>
      </c>
      <c r="V10" s="599"/>
      <c r="W10" s="606" t="s">
        <v>796</v>
      </c>
      <c r="X10" s="599"/>
      <c r="Y10" s="606" t="s">
        <v>591</v>
      </c>
      <c r="Z10" s="599"/>
      <c r="AA10" s="598"/>
      <c r="AB10" s="599"/>
      <c r="AC10" s="599"/>
      <c r="AD10" s="598"/>
      <c r="AE10" s="606" t="s">
        <v>482</v>
      </c>
      <c r="AF10" s="599"/>
      <c r="AG10" s="599"/>
      <c r="AH10" s="599"/>
      <c r="AI10" s="599"/>
      <c r="AJ10" s="599"/>
      <c r="AK10" s="599"/>
      <c r="AL10" s="599"/>
      <c r="AM10" s="599"/>
      <c r="AN10" s="599"/>
      <c r="AO10" s="606" t="s">
        <v>797</v>
      </c>
      <c r="AP10" s="599"/>
      <c r="AQ10" s="598"/>
      <c r="AR10" s="599"/>
      <c r="AS10" s="599"/>
      <c r="AT10" s="599"/>
      <c r="AU10" s="598"/>
      <c r="AV10" s="599"/>
      <c r="AW10" s="606" t="s">
        <v>798</v>
      </c>
      <c r="AX10" s="599"/>
      <c r="AY10" s="606" t="s">
        <v>799</v>
      </c>
      <c r="AZ10" s="599"/>
      <c r="BA10" s="607"/>
      <c r="BB10" s="599"/>
      <c r="BC10" s="599"/>
      <c r="BD10" s="599"/>
      <c r="BE10" s="599"/>
      <c r="BF10" s="599"/>
      <c r="BG10" s="606" t="s">
        <v>800</v>
      </c>
      <c r="BH10" s="599"/>
      <c r="BI10" s="599"/>
      <c r="BJ10" s="599"/>
      <c r="BK10" s="599"/>
      <c r="BL10" s="599"/>
      <c r="BM10" s="599"/>
      <c r="BN10" s="598"/>
      <c r="BO10" s="599"/>
      <c r="BP10" s="599"/>
      <c r="BQ10" s="606" t="s">
        <v>801</v>
      </c>
      <c r="BR10" s="599"/>
      <c r="BS10" s="599"/>
      <c r="BT10" s="599"/>
      <c r="BU10" s="599"/>
      <c r="BV10" s="599"/>
      <c r="BW10" s="599"/>
      <c r="BX10" s="599"/>
      <c r="BY10" s="599"/>
    </row>
    <row r="11" spans="1:77">
      <c r="A11" s="598"/>
      <c r="B11" s="599"/>
      <c r="C11" s="606" t="s">
        <v>108</v>
      </c>
      <c r="D11" s="599"/>
      <c r="E11" s="606" t="s">
        <v>802</v>
      </c>
      <c r="F11" s="599"/>
      <c r="G11" s="606" t="s">
        <v>803</v>
      </c>
      <c r="H11" s="599"/>
      <c r="I11" s="599"/>
      <c r="J11" s="599"/>
      <c r="K11" s="606" t="s">
        <v>1250</v>
      </c>
      <c r="L11" s="599"/>
      <c r="M11" s="606" t="s">
        <v>805</v>
      </c>
      <c r="N11" s="599"/>
      <c r="O11" s="606" t="s">
        <v>544</v>
      </c>
      <c r="P11" s="599"/>
      <c r="Q11" s="606" t="s">
        <v>806</v>
      </c>
      <c r="R11" s="599"/>
      <c r="S11" s="606" t="s">
        <v>806</v>
      </c>
      <c r="T11" s="599"/>
      <c r="U11" s="606" t="s">
        <v>802</v>
      </c>
      <c r="V11" s="599"/>
      <c r="W11" s="606" t="s">
        <v>807</v>
      </c>
      <c r="X11" s="599"/>
      <c r="Y11" s="606" t="s">
        <v>808</v>
      </c>
      <c r="Z11" s="599"/>
      <c r="AA11" s="598"/>
      <c r="AB11" s="599"/>
      <c r="AC11" s="606" t="s">
        <v>482</v>
      </c>
      <c r="AD11" s="598"/>
      <c r="AE11" s="606" t="s">
        <v>809</v>
      </c>
      <c r="AF11" s="599"/>
      <c r="AG11" s="606" t="s">
        <v>810</v>
      </c>
      <c r="AH11" s="599"/>
      <c r="AI11" s="599"/>
      <c r="AJ11" s="599"/>
      <c r="AK11" s="599"/>
      <c r="AL11" s="599"/>
      <c r="AM11" s="599"/>
      <c r="AN11" s="599"/>
      <c r="AO11" s="606" t="s">
        <v>544</v>
      </c>
      <c r="AP11" s="599"/>
      <c r="AQ11" s="606" t="s">
        <v>508</v>
      </c>
      <c r="AR11" s="599"/>
      <c r="AS11" s="606" t="s">
        <v>811</v>
      </c>
      <c r="AT11" s="599"/>
      <c r="AU11" s="606" t="s">
        <v>812</v>
      </c>
      <c r="AV11" s="599"/>
      <c r="AW11" s="606" t="s">
        <v>813</v>
      </c>
      <c r="AX11" s="599"/>
      <c r="AY11" s="606" t="s">
        <v>813</v>
      </c>
      <c r="AZ11" s="599"/>
      <c r="BA11" s="716" t="s">
        <v>814</v>
      </c>
      <c r="BB11" s="599"/>
      <c r="BC11" s="599"/>
      <c r="BD11" s="599"/>
      <c r="BE11" s="606" t="s">
        <v>815</v>
      </c>
      <c r="BF11" s="599"/>
      <c r="BG11" s="606" t="s">
        <v>491</v>
      </c>
      <c r="BH11" s="606"/>
      <c r="BI11" s="606" t="s">
        <v>816</v>
      </c>
      <c r="BJ11" s="599"/>
      <c r="BK11" s="606" t="s">
        <v>108</v>
      </c>
      <c r="BL11" s="599"/>
      <c r="BM11" s="606" t="s">
        <v>108</v>
      </c>
      <c r="BN11" s="598"/>
      <c r="BO11" s="599"/>
      <c r="BP11" s="599"/>
      <c r="BQ11" s="606" t="s">
        <v>817</v>
      </c>
      <c r="BR11" s="599"/>
      <c r="BS11" s="599"/>
      <c r="BT11" s="599"/>
      <c r="BU11" s="606" t="s">
        <v>521</v>
      </c>
      <c r="BV11" s="599"/>
      <c r="BW11" s="606" t="s">
        <v>802</v>
      </c>
      <c r="BX11" s="599"/>
      <c r="BY11" s="599" t="s">
        <v>74</v>
      </c>
    </row>
    <row r="12" spans="1:77">
      <c r="A12" s="598"/>
      <c r="B12" s="599"/>
      <c r="C12" s="606" t="s">
        <v>536</v>
      </c>
      <c r="D12" s="599"/>
      <c r="E12" s="606" t="s">
        <v>818</v>
      </c>
      <c r="F12" s="599"/>
      <c r="G12" s="606" t="s">
        <v>536</v>
      </c>
      <c r="H12" s="599"/>
      <c r="I12" s="606" t="s">
        <v>804</v>
      </c>
      <c r="J12" s="606"/>
      <c r="K12" s="606" t="s">
        <v>819</v>
      </c>
      <c r="L12" s="599"/>
      <c r="M12" s="606" t="s">
        <v>820</v>
      </c>
      <c r="N12" s="599"/>
      <c r="O12" s="606" t="s">
        <v>536</v>
      </c>
      <c r="P12" s="599"/>
      <c r="Q12" s="606" t="s">
        <v>821</v>
      </c>
      <c r="R12" s="599"/>
      <c r="S12" s="606" t="s">
        <v>572</v>
      </c>
      <c r="T12" s="599"/>
      <c r="U12" s="606" t="s">
        <v>822</v>
      </c>
      <c r="V12" s="599"/>
      <c r="W12" s="606" t="s">
        <v>544</v>
      </c>
      <c r="X12" s="599"/>
      <c r="Y12" s="606" t="s">
        <v>802</v>
      </c>
      <c r="Z12" s="599"/>
      <c r="AA12" s="606" t="s">
        <v>482</v>
      </c>
      <c r="AB12" s="599"/>
      <c r="AC12" s="606" t="s">
        <v>809</v>
      </c>
      <c r="AD12" s="598"/>
      <c r="AE12" s="606" t="s">
        <v>823</v>
      </c>
      <c r="AF12" s="599"/>
      <c r="AG12" s="606" t="s">
        <v>824</v>
      </c>
      <c r="AH12" s="599"/>
      <c r="AI12" s="605" t="s">
        <v>825</v>
      </c>
      <c r="AJ12" s="599"/>
      <c r="AK12" s="606" t="s">
        <v>553</v>
      </c>
      <c r="AL12" s="599"/>
      <c r="AM12" s="606" t="s">
        <v>553</v>
      </c>
      <c r="AN12" s="599"/>
      <c r="AO12" s="606" t="s">
        <v>536</v>
      </c>
      <c r="AP12" s="599"/>
      <c r="AQ12" s="606" t="s">
        <v>536</v>
      </c>
      <c r="AR12" s="599"/>
      <c r="AS12" s="606" t="s">
        <v>826</v>
      </c>
      <c r="AT12" s="599"/>
      <c r="AU12" s="606" t="s">
        <v>827</v>
      </c>
      <c r="AV12" s="599"/>
      <c r="AW12" s="606" t="s">
        <v>600</v>
      </c>
      <c r="AX12" s="599"/>
      <c r="AY12" s="606" t="s">
        <v>828</v>
      </c>
      <c r="AZ12" s="599"/>
      <c r="BA12" s="716" t="s">
        <v>829</v>
      </c>
      <c r="BB12" s="599"/>
      <c r="BC12" s="606" t="s">
        <v>830</v>
      </c>
      <c r="BD12" s="599"/>
      <c r="BE12" s="606" t="s">
        <v>831</v>
      </c>
      <c r="BF12" s="599"/>
      <c r="BG12" s="606" t="s">
        <v>802</v>
      </c>
      <c r="BH12" s="606"/>
      <c r="BI12" s="606" t="s">
        <v>832</v>
      </c>
      <c r="BJ12" s="599"/>
      <c r="BK12" s="606" t="s">
        <v>553</v>
      </c>
      <c r="BL12" s="599"/>
      <c r="BM12" s="606" t="s">
        <v>833</v>
      </c>
      <c r="BN12" s="598"/>
      <c r="BO12" s="606" t="s">
        <v>834</v>
      </c>
      <c r="BP12" s="599"/>
      <c r="BQ12" s="606" t="s">
        <v>835</v>
      </c>
      <c r="BR12" s="606"/>
      <c r="BS12" s="606" t="s">
        <v>836</v>
      </c>
      <c r="BT12" s="599"/>
      <c r="BU12" s="606" t="s">
        <v>837</v>
      </c>
      <c r="BV12" s="599"/>
      <c r="BW12" s="606" t="s">
        <v>838</v>
      </c>
      <c r="BX12" s="599"/>
      <c r="BY12" s="599"/>
    </row>
    <row r="13" spans="1:77">
      <c r="A13" s="598"/>
      <c r="B13" s="599"/>
      <c r="C13" s="606" t="s">
        <v>433</v>
      </c>
      <c r="D13" s="599"/>
      <c r="E13" s="606" t="s">
        <v>839</v>
      </c>
      <c r="F13" s="599"/>
      <c r="G13" s="606" t="s">
        <v>433</v>
      </c>
      <c r="H13" s="599"/>
      <c r="I13" s="606" t="s">
        <v>840</v>
      </c>
      <c r="J13" s="606"/>
      <c r="K13" s="606" t="s">
        <v>841</v>
      </c>
      <c r="L13" s="599"/>
      <c r="M13" s="606" t="s">
        <v>842</v>
      </c>
      <c r="N13" s="599"/>
      <c r="O13" s="606" t="s">
        <v>604</v>
      </c>
      <c r="P13" s="599"/>
      <c r="Q13" s="606" t="s">
        <v>843</v>
      </c>
      <c r="R13" s="599"/>
      <c r="S13" s="606" t="s">
        <v>844</v>
      </c>
      <c r="T13" s="599"/>
      <c r="U13" s="606" t="s">
        <v>601</v>
      </c>
      <c r="V13" s="599"/>
      <c r="W13" s="606" t="s">
        <v>604</v>
      </c>
      <c r="X13" s="599"/>
      <c r="Y13" s="606" t="s">
        <v>839</v>
      </c>
      <c r="Z13" s="599"/>
      <c r="AA13" s="606" t="s">
        <v>511</v>
      </c>
      <c r="AB13" s="599"/>
      <c r="AC13" s="606" t="s">
        <v>845</v>
      </c>
      <c r="AD13" s="598"/>
      <c r="AE13" s="606" t="s">
        <v>846</v>
      </c>
      <c r="AF13" s="599"/>
      <c r="AG13" s="606" t="s">
        <v>847</v>
      </c>
      <c r="AH13" s="599"/>
      <c r="AI13" s="606" t="s">
        <v>848</v>
      </c>
      <c r="AJ13" s="599"/>
      <c r="AK13" s="606" t="s">
        <v>420</v>
      </c>
      <c r="AL13" s="599"/>
      <c r="AM13" s="606" t="s">
        <v>509</v>
      </c>
      <c r="AN13" s="599"/>
      <c r="AO13" s="606" t="s">
        <v>604</v>
      </c>
      <c r="AP13" s="599"/>
      <c r="AQ13" s="606" t="s">
        <v>433</v>
      </c>
      <c r="AR13" s="599"/>
      <c r="AS13" s="606" t="s">
        <v>849</v>
      </c>
      <c r="AT13" s="599"/>
      <c r="AU13" s="606" t="s">
        <v>600</v>
      </c>
      <c r="AV13" s="599"/>
      <c r="AW13" s="606" t="s">
        <v>839</v>
      </c>
      <c r="AX13" s="599"/>
      <c r="AY13" s="606" t="s">
        <v>839</v>
      </c>
      <c r="AZ13" s="599"/>
      <c r="BA13" s="716" t="s">
        <v>850</v>
      </c>
      <c r="BB13" s="599"/>
      <c r="BC13" s="606" t="s">
        <v>839</v>
      </c>
      <c r="BD13" s="599"/>
      <c r="BE13" s="606" t="s">
        <v>839</v>
      </c>
      <c r="BF13" s="599"/>
      <c r="BG13" s="606" t="s">
        <v>839</v>
      </c>
      <c r="BH13" s="606"/>
      <c r="BI13" s="606" t="s">
        <v>839</v>
      </c>
      <c r="BJ13" s="599"/>
      <c r="BK13" s="606" t="s">
        <v>839</v>
      </c>
      <c r="BL13" s="599"/>
      <c r="BM13" s="606" t="s">
        <v>838</v>
      </c>
      <c r="BN13" s="598"/>
      <c r="BO13" s="606" t="s">
        <v>851</v>
      </c>
      <c r="BP13" s="599"/>
      <c r="BQ13" s="606" t="s">
        <v>852</v>
      </c>
      <c r="BR13" s="606"/>
      <c r="BS13" s="606" t="s">
        <v>802</v>
      </c>
      <c r="BT13" s="599"/>
      <c r="BU13" s="606" t="s">
        <v>839</v>
      </c>
      <c r="BV13" s="599"/>
      <c r="BW13" s="606" t="s">
        <v>853</v>
      </c>
      <c r="BX13" s="599"/>
      <c r="BY13" s="606" t="s">
        <v>74</v>
      </c>
    </row>
    <row r="14" spans="1:77">
      <c r="A14" s="598"/>
      <c r="B14" s="599"/>
      <c r="C14" s="608" t="s">
        <v>854</v>
      </c>
      <c r="D14" s="599"/>
      <c r="E14" s="608" t="s">
        <v>855</v>
      </c>
      <c r="F14" s="599"/>
      <c r="G14" s="608" t="s">
        <v>856</v>
      </c>
      <c r="H14" s="599"/>
      <c r="I14" s="608" t="s">
        <v>857</v>
      </c>
      <c r="J14" s="606"/>
      <c r="K14" s="608" t="s">
        <v>858</v>
      </c>
      <c r="L14" s="599"/>
      <c r="M14" s="608" t="s">
        <v>859</v>
      </c>
      <c r="N14" s="599"/>
      <c r="O14" s="608" t="s">
        <v>860</v>
      </c>
      <c r="P14" s="599"/>
      <c r="Q14" s="608" t="s">
        <v>861</v>
      </c>
      <c r="R14" s="599"/>
      <c r="S14" s="608" t="s">
        <v>862</v>
      </c>
      <c r="T14" s="599"/>
      <c r="U14" s="608" t="s">
        <v>863</v>
      </c>
      <c r="V14" s="599"/>
      <c r="W14" s="608" t="s">
        <v>864</v>
      </c>
      <c r="X14" s="599"/>
      <c r="Y14" s="608" t="s">
        <v>865</v>
      </c>
      <c r="Z14" s="599"/>
      <c r="AA14" s="608" t="s">
        <v>866</v>
      </c>
      <c r="AB14" s="599"/>
      <c r="AC14" s="608" t="s">
        <v>867</v>
      </c>
      <c r="AD14" s="598"/>
      <c r="AE14" s="608" t="s">
        <v>868</v>
      </c>
      <c r="AF14" s="599"/>
      <c r="AG14" s="608" t="s">
        <v>869</v>
      </c>
      <c r="AH14" s="599"/>
      <c r="AI14" s="609" t="s">
        <v>870</v>
      </c>
      <c r="AJ14" s="599"/>
      <c r="AK14" s="608" t="s">
        <v>871</v>
      </c>
      <c r="AL14" s="599"/>
      <c r="AM14" s="608" t="s">
        <v>872</v>
      </c>
      <c r="AN14" s="599"/>
      <c r="AO14" s="608" t="s">
        <v>873</v>
      </c>
      <c r="AP14" s="599"/>
      <c r="AQ14" s="608" t="s">
        <v>874</v>
      </c>
      <c r="AR14" s="599"/>
      <c r="AS14" s="608" t="s">
        <v>875</v>
      </c>
      <c r="AT14" s="599"/>
      <c r="AU14" s="608" t="s">
        <v>876</v>
      </c>
      <c r="AV14" s="599"/>
      <c r="AW14" s="608" t="s">
        <v>877</v>
      </c>
      <c r="AX14" s="599"/>
      <c r="AY14" s="608" t="s">
        <v>878</v>
      </c>
      <c r="AZ14" s="599"/>
      <c r="BA14" s="717" t="s">
        <v>879</v>
      </c>
      <c r="BB14" s="599"/>
      <c r="BC14" s="608" t="s">
        <v>880</v>
      </c>
      <c r="BD14" s="599"/>
      <c r="BE14" s="608" t="s">
        <v>881</v>
      </c>
      <c r="BF14" s="599"/>
      <c r="BG14" s="609" t="s">
        <v>882</v>
      </c>
      <c r="BH14" s="605"/>
      <c r="BI14" s="608" t="s">
        <v>883</v>
      </c>
      <c r="BJ14" s="599"/>
      <c r="BK14" s="608" t="s">
        <v>884</v>
      </c>
      <c r="BL14" s="599"/>
      <c r="BM14" s="608" t="s">
        <v>885</v>
      </c>
      <c r="BN14" s="598"/>
      <c r="BO14" s="608" t="s">
        <v>886</v>
      </c>
      <c r="BP14" s="599"/>
      <c r="BQ14" s="608" t="s">
        <v>887</v>
      </c>
      <c r="BR14" s="606"/>
      <c r="BS14" s="608" t="s">
        <v>888</v>
      </c>
      <c r="BT14" s="599"/>
      <c r="BU14" s="608" t="s">
        <v>889</v>
      </c>
      <c r="BV14" s="599"/>
      <c r="BW14" s="608" t="s">
        <v>890</v>
      </c>
      <c r="BX14" s="599"/>
      <c r="BY14" s="609" t="s">
        <v>678</v>
      </c>
    </row>
    <row r="15" spans="1:77">
      <c r="A15" s="599" t="s">
        <v>72</v>
      </c>
      <c r="B15" s="598"/>
      <c r="C15" s="598"/>
      <c r="D15" s="598"/>
      <c r="E15" s="598"/>
      <c r="F15" s="598"/>
      <c r="G15" s="598"/>
      <c r="H15" s="598"/>
      <c r="I15" s="598"/>
      <c r="J15" s="598"/>
      <c r="K15" s="598"/>
      <c r="L15" s="598"/>
      <c r="M15" s="598"/>
      <c r="N15" s="598"/>
      <c r="O15" s="598"/>
      <c r="P15" s="598"/>
      <c r="Q15" s="598"/>
      <c r="R15" s="598"/>
      <c r="S15" s="598"/>
      <c r="T15" s="598"/>
      <c r="U15" s="598"/>
      <c r="V15" s="598"/>
      <c r="W15" s="598"/>
      <c r="X15" s="598"/>
      <c r="Y15" s="598"/>
      <c r="Z15" s="598"/>
      <c r="AA15" s="598"/>
      <c r="AB15" s="598"/>
      <c r="AC15" s="598"/>
      <c r="AD15" s="598"/>
      <c r="AE15" s="598" t="s">
        <v>74</v>
      </c>
      <c r="AF15" s="598"/>
      <c r="AG15" s="598"/>
      <c r="AH15" s="598"/>
      <c r="AI15" s="598"/>
      <c r="AJ15" s="598"/>
      <c r="AK15" s="598"/>
      <c r="AL15" s="598"/>
      <c r="AM15" s="598"/>
      <c r="AN15" s="598"/>
      <c r="AO15" s="598"/>
      <c r="AP15" s="598"/>
      <c r="AQ15" s="598"/>
      <c r="AR15" s="598"/>
      <c r="AS15" s="598"/>
      <c r="AT15" s="598"/>
      <c r="AU15" s="598"/>
      <c r="AV15" s="598"/>
      <c r="AW15" s="598"/>
      <c r="AX15" s="598"/>
      <c r="AY15" s="598"/>
      <c r="AZ15" s="598"/>
      <c r="BA15" s="600"/>
      <c r="BB15" s="598"/>
      <c r="BC15" s="598"/>
      <c r="BD15" s="598"/>
      <c r="BE15" s="598"/>
      <c r="BF15" s="598"/>
      <c r="BG15" s="598"/>
      <c r="BH15" s="598"/>
      <c r="BI15" s="598"/>
      <c r="BJ15" s="598"/>
      <c r="BK15" s="598"/>
      <c r="BL15" s="598"/>
      <c r="BM15" s="598"/>
      <c r="BN15" s="598"/>
      <c r="BO15" s="598"/>
      <c r="BP15" s="598"/>
      <c r="BQ15" s="598"/>
      <c r="BR15" s="598"/>
      <c r="BS15" s="598"/>
      <c r="BT15" s="598"/>
      <c r="BU15" s="598"/>
      <c r="BV15" s="598"/>
      <c r="BW15" s="598"/>
      <c r="BX15" s="598"/>
      <c r="BY15" s="598"/>
    </row>
    <row r="16" spans="1:77">
      <c r="A16" s="598" t="s">
        <v>1228</v>
      </c>
      <c r="B16" s="598" t="s">
        <v>74</v>
      </c>
      <c r="C16" s="133">
        <v>0</v>
      </c>
      <c r="D16" s="610"/>
      <c r="E16" s="133">
        <v>0</v>
      </c>
      <c r="F16" s="610"/>
      <c r="G16" s="133">
        <v>0</v>
      </c>
      <c r="H16" s="610"/>
      <c r="I16" s="133">
        <v>0</v>
      </c>
      <c r="J16" s="133"/>
      <c r="K16" s="133">
        <v>0</v>
      </c>
      <c r="L16" s="610"/>
      <c r="M16" s="133">
        <v>0</v>
      </c>
      <c r="N16" s="610"/>
      <c r="O16" s="133">
        <v>0</v>
      </c>
      <c r="P16" s="610"/>
      <c r="Q16" s="133">
        <v>624892</v>
      </c>
      <c r="R16" s="610"/>
      <c r="S16" s="133">
        <v>0</v>
      </c>
      <c r="T16" s="610"/>
      <c r="U16" s="133">
        <v>0</v>
      </c>
      <c r="V16" s="610"/>
      <c r="W16" s="133">
        <v>0</v>
      </c>
      <c r="X16" s="610"/>
      <c r="Y16" s="133">
        <v>0</v>
      </c>
      <c r="Z16" s="610"/>
      <c r="AA16" s="133">
        <v>0</v>
      </c>
      <c r="AB16" s="610"/>
      <c r="AC16" s="133">
        <v>0</v>
      </c>
      <c r="AD16" s="610"/>
      <c r="AE16" s="133">
        <v>0</v>
      </c>
      <c r="AF16" s="610"/>
      <c r="AG16" s="133">
        <v>0</v>
      </c>
      <c r="AH16" s="610"/>
      <c r="AI16" s="133">
        <v>0</v>
      </c>
      <c r="AJ16" s="610"/>
      <c r="AK16" s="133">
        <v>0</v>
      </c>
      <c r="AL16" s="610"/>
      <c r="AM16" s="133">
        <v>0</v>
      </c>
      <c r="AN16" s="610"/>
      <c r="AO16" s="133">
        <v>0</v>
      </c>
      <c r="AP16" s="610"/>
      <c r="AQ16" s="133">
        <v>0</v>
      </c>
      <c r="AR16" s="610"/>
      <c r="AS16" s="133">
        <v>0</v>
      </c>
      <c r="AT16" s="610"/>
      <c r="AU16" s="133">
        <v>0</v>
      </c>
      <c r="AV16" s="610"/>
      <c r="AW16" s="133">
        <v>0</v>
      </c>
      <c r="AX16" s="610"/>
      <c r="AY16" s="133">
        <v>0</v>
      </c>
      <c r="AZ16" s="610"/>
      <c r="BA16" s="133">
        <v>0</v>
      </c>
      <c r="BB16" s="610"/>
      <c r="BC16" s="133">
        <v>0</v>
      </c>
      <c r="BD16" s="610"/>
      <c r="BE16" s="133">
        <v>0</v>
      </c>
      <c r="BF16" s="610"/>
      <c r="BG16" s="133">
        <v>0</v>
      </c>
      <c r="BH16" s="611"/>
      <c r="BI16" s="133">
        <v>0</v>
      </c>
      <c r="BJ16" s="610"/>
      <c r="BK16" s="133">
        <v>0</v>
      </c>
      <c r="BL16" s="610"/>
      <c r="BM16" s="133">
        <v>0</v>
      </c>
      <c r="BN16" s="610"/>
      <c r="BO16" s="133">
        <v>0</v>
      </c>
      <c r="BP16" s="610"/>
      <c r="BQ16" s="133">
        <v>0</v>
      </c>
      <c r="BR16" s="612"/>
      <c r="BS16" s="133">
        <v>0</v>
      </c>
      <c r="BT16" s="610"/>
      <c r="BU16" s="133">
        <v>0</v>
      </c>
      <c r="BV16" s="610"/>
      <c r="BW16" s="133">
        <v>0</v>
      </c>
      <c r="BX16" s="610"/>
      <c r="BY16" s="133">
        <v>0</v>
      </c>
    </row>
    <row r="17" spans="1:77">
      <c r="A17" s="613" t="s">
        <v>721</v>
      </c>
      <c r="B17" s="598" t="s">
        <v>74</v>
      </c>
      <c r="C17" s="19">
        <v>0</v>
      </c>
      <c r="D17" s="598"/>
      <c r="E17" s="19">
        <v>0</v>
      </c>
      <c r="F17" s="598"/>
      <c r="G17" s="19">
        <v>0</v>
      </c>
      <c r="H17" s="598"/>
      <c r="I17" s="19">
        <v>0</v>
      </c>
      <c r="J17" s="19"/>
      <c r="K17" s="19">
        <v>0</v>
      </c>
      <c r="L17" s="598"/>
      <c r="M17" s="19">
        <v>0</v>
      </c>
      <c r="N17" s="598"/>
      <c r="O17" s="19">
        <v>0</v>
      </c>
      <c r="P17" s="598"/>
      <c r="Q17" s="19">
        <v>571818</v>
      </c>
      <c r="R17" s="598"/>
      <c r="S17" s="19">
        <v>0</v>
      </c>
      <c r="T17" s="598"/>
      <c r="U17" s="19">
        <v>0</v>
      </c>
      <c r="V17" s="598"/>
      <c r="W17" s="19">
        <v>0</v>
      </c>
      <c r="X17" s="598"/>
      <c r="Y17" s="19">
        <v>0</v>
      </c>
      <c r="Z17" s="598"/>
      <c r="AA17" s="19">
        <v>0</v>
      </c>
      <c r="AB17" s="598"/>
      <c r="AC17" s="19">
        <v>0</v>
      </c>
      <c r="AD17" s="598" t="s">
        <v>74</v>
      </c>
      <c r="AE17" s="19">
        <v>0</v>
      </c>
      <c r="AF17" s="598"/>
      <c r="AG17" s="19">
        <v>0</v>
      </c>
      <c r="AH17" s="598"/>
      <c r="AI17" s="19">
        <v>0</v>
      </c>
      <c r="AJ17" s="598"/>
      <c r="AK17" s="19">
        <v>0</v>
      </c>
      <c r="AL17" s="598"/>
      <c r="AM17" s="19">
        <v>0</v>
      </c>
      <c r="AN17" s="598"/>
      <c r="AO17" s="19">
        <v>0</v>
      </c>
      <c r="AP17" s="598"/>
      <c r="AQ17" s="19">
        <v>0</v>
      </c>
      <c r="AR17" s="598"/>
      <c r="AS17" s="19">
        <v>0</v>
      </c>
      <c r="AT17" s="598"/>
      <c r="AU17" s="19">
        <v>0</v>
      </c>
      <c r="AV17" s="598"/>
      <c r="AW17" s="19">
        <v>0</v>
      </c>
      <c r="AX17" s="598"/>
      <c r="AY17" s="19">
        <v>0</v>
      </c>
      <c r="AZ17" s="598"/>
      <c r="BA17" s="19">
        <v>0</v>
      </c>
      <c r="BB17" s="598"/>
      <c r="BC17" s="19">
        <v>0</v>
      </c>
      <c r="BD17" s="598"/>
      <c r="BE17" s="19">
        <v>0</v>
      </c>
      <c r="BF17" s="598"/>
      <c r="BG17" s="19">
        <v>0</v>
      </c>
      <c r="BH17" s="612"/>
      <c r="BI17" s="19">
        <v>0</v>
      </c>
      <c r="BJ17" s="598"/>
      <c r="BK17" s="19">
        <v>0</v>
      </c>
      <c r="BL17" s="598"/>
      <c r="BM17" s="19">
        <v>0</v>
      </c>
      <c r="BN17" s="598" t="s">
        <v>74</v>
      </c>
      <c r="BO17" s="19">
        <v>0</v>
      </c>
      <c r="BP17" s="598"/>
      <c r="BQ17" s="19">
        <v>0</v>
      </c>
      <c r="BR17" s="612"/>
      <c r="BS17" s="19">
        <v>0</v>
      </c>
      <c r="BT17" s="598"/>
      <c r="BU17" s="19">
        <v>0</v>
      </c>
      <c r="BV17" s="598"/>
      <c r="BW17" s="19">
        <v>0</v>
      </c>
      <c r="BX17" s="598"/>
      <c r="BY17" s="19">
        <v>0</v>
      </c>
    </row>
    <row r="18" spans="1:77">
      <c r="A18" s="613" t="s">
        <v>743</v>
      </c>
      <c r="B18" s="598" t="s">
        <v>74</v>
      </c>
      <c r="C18" s="19">
        <v>0</v>
      </c>
      <c r="D18" s="598"/>
      <c r="E18" s="19">
        <v>0</v>
      </c>
      <c r="F18" s="598"/>
      <c r="G18" s="19">
        <v>0</v>
      </c>
      <c r="H18" s="598"/>
      <c r="I18" s="19">
        <v>0</v>
      </c>
      <c r="J18" s="19"/>
      <c r="K18" s="19">
        <v>0</v>
      </c>
      <c r="L18" s="598"/>
      <c r="M18" s="19">
        <v>0</v>
      </c>
      <c r="N18" s="598"/>
      <c r="O18" s="19">
        <v>0</v>
      </c>
      <c r="P18" s="598"/>
      <c r="Q18" s="19">
        <v>0</v>
      </c>
      <c r="R18" s="598"/>
      <c r="S18" s="19">
        <v>0</v>
      </c>
      <c r="T18" s="598"/>
      <c r="U18" s="19">
        <v>0</v>
      </c>
      <c r="V18" s="598"/>
      <c r="W18" s="19">
        <v>0</v>
      </c>
      <c r="X18" s="598"/>
      <c r="Y18" s="19">
        <v>0</v>
      </c>
      <c r="Z18" s="598"/>
      <c r="AA18" s="19">
        <v>257350</v>
      </c>
      <c r="AB18" s="598"/>
      <c r="AC18" s="19">
        <v>0</v>
      </c>
      <c r="AD18" s="598" t="s">
        <v>74</v>
      </c>
      <c r="AE18" s="19">
        <v>0</v>
      </c>
      <c r="AF18" s="598"/>
      <c r="AG18" s="19">
        <v>0</v>
      </c>
      <c r="AH18" s="598"/>
      <c r="AI18" s="19">
        <v>0</v>
      </c>
      <c r="AJ18" s="598"/>
      <c r="AK18" s="19">
        <v>0</v>
      </c>
      <c r="AL18" s="598"/>
      <c r="AM18" s="19">
        <v>0</v>
      </c>
      <c r="AN18" s="598"/>
      <c r="AO18" s="19">
        <v>0</v>
      </c>
      <c r="AP18" s="598"/>
      <c r="AQ18" s="19">
        <v>0</v>
      </c>
      <c r="AR18" s="598"/>
      <c r="AS18" s="19">
        <v>0</v>
      </c>
      <c r="AT18" s="598"/>
      <c r="AU18" s="19">
        <v>0</v>
      </c>
      <c r="AV18" s="598"/>
      <c r="AW18" s="19">
        <v>0</v>
      </c>
      <c r="AX18" s="598"/>
      <c r="AY18" s="19">
        <v>0</v>
      </c>
      <c r="AZ18" s="598"/>
      <c r="BA18" s="19">
        <v>0</v>
      </c>
      <c r="BB18" s="598"/>
      <c r="BC18" s="19">
        <v>0</v>
      </c>
      <c r="BD18" s="598"/>
      <c r="BE18" s="19">
        <v>0</v>
      </c>
      <c r="BF18" s="598"/>
      <c r="BG18" s="19">
        <v>0</v>
      </c>
      <c r="BH18" s="612"/>
      <c r="BI18" s="19">
        <v>0</v>
      </c>
      <c r="BJ18" s="598"/>
      <c r="BK18" s="19">
        <v>0</v>
      </c>
      <c r="BL18" s="598"/>
      <c r="BM18" s="19">
        <v>0</v>
      </c>
      <c r="BN18" s="598" t="s">
        <v>74</v>
      </c>
      <c r="BO18" s="19">
        <v>0</v>
      </c>
      <c r="BP18" s="598"/>
      <c r="BQ18" s="19">
        <v>0</v>
      </c>
      <c r="BR18" s="612"/>
      <c r="BS18" s="19">
        <v>0</v>
      </c>
      <c r="BT18" s="598"/>
      <c r="BU18" s="19">
        <v>0</v>
      </c>
      <c r="BV18" s="598"/>
      <c r="BW18" s="19">
        <v>0</v>
      </c>
      <c r="BX18" s="598"/>
      <c r="BY18" s="19">
        <v>0</v>
      </c>
    </row>
    <row r="19" spans="1:77">
      <c r="A19" s="613" t="s">
        <v>891</v>
      </c>
      <c r="B19" s="598" t="s">
        <v>74</v>
      </c>
      <c r="C19" s="19">
        <v>4929002</v>
      </c>
      <c r="D19" s="598"/>
      <c r="E19" s="19">
        <v>0</v>
      </c>
      <c r="F19" s="598"/>
      <c r="G19" s="19">
        <v>16</v>
      </c>
      <c r="H19" s="598"/>
      <c r="I19" s="19">
        <v>0</v>
      </c>
      <c r="J19" s="19"/>
      <c r="K19" s="19">
        <v>0</v>
      </c>
      <c r="L19" s="598"/>
      <c r="M19" s="19">
        <v>0</v>
      </c>
      <c r="N19" s="598"/>
      <c r="O19" s="19">
        <v>289713</v>
      </c>
      <c r="P19" s="598"/>
      <c r="Q19" s="19">
        <v>1185423</v>
      </c>
      <c r="R19" s="598"/>
      <c r="S19" s="19">
        <v>0</v>
      </c>
      <c r="T19" s="598"/>
      <c r="U19" s="19">
        <v>0</v>
      </c>
      <c r="V19" s="598"/>
      <c r="W19" s="19">
        <v>11184</v>
      </c>
      <c r="X19" s="598"/>
      <c r="Y19" s="19">
        <v>0</v>
      </c>
      <c r="Z19" s="598"/>
      <c r="AA19" s="19">
        <v>91614</v>
      </c>
      <c r="AB19" s="598"/>
      <c r="AC19" s="19">
        <v>0</v>
      </c>
      <c r="AD19" s="598" t="s">
        <v>361</v>
      </c>
      <c r="AE19" s="19">
        <v>0</v>
      </c>
      <c r="AF19" s="598"/>
      <c r="AG19" s="19">
        <v>52</v>
      </c>
      <c r="AH19" s="598"/>
      <c r="AI19" s="19">
        <v>97695</v>
      </c>
      <c r="AJ19" s="598"/>
      <c r="AK19" s="19">
        <v>0</v>
      </c>
      <c r="AL19" s="598"/>
      <c r="AM19" s="19">
        <v>241744</v>
      </c>
      <c r="AN19" s="598"/>
      <c r="AO19" s="19">
        <v>360995</v>
      </c>
      <c r="AP19" s="598"/>
      <c r="AQ19" s="19">
        <v>66584</v>
      </c>
      <c r="AR19" s="598"/>
      <c r="AS19" s="19">
        <v>13315</v>
      </c>
      <c r="AT19" s="598"/>
      <c r="AU19" s="19">
        <v>5323</v>
      </c>
      <c r="AV19" s="598"/>
      <c r="AW19" s="19">
        <v>0</v>
      </c>
      <c r="AX19" s="598"/>
      <c r="AY19" s="19">
        <v>0</v>
      </c>
      <c r="AZ19" s="598"/>
      <c r="BA19" s="19">
        <v>1</v>
      </c>
      <c r="BB19" s="598"/>
      <c r="BC19" s="19">
        <v>0</v>
      </c>
      <c r="BD19" s="598"/>
      <c r="BE19" s="19">
        <v>0</v>
      </c>
      <c r="BF19" s="598"/>
      <c r="BG19" s="19">
        <v>0</v>
      </c>
      <c r="BH19" s="612"/>
      <c r="BI19" s="19">
        <v>0</v>
      </c>
      <c r="BJ19" s="598"/>
      <c r="BK19" s="19">
        <v>0</v>
      </c>
      <c r="BL19" s="598"/>
      <c r="BM19" s="19">
        <v>215103</v>
      </c>
      <c r="BN19" s="598" t="s">
        <v>361</v>
      </c>
      <c r="BO19" s="19">
        <v>25737</v>
      </c>
      <c r="BP19" s="598"/>
      <c r="BQ19" s="19">
        <v>6136</v>
      </c>
      <c r="BR19" s="610"/>
      <c r="BS19" s="19">
        <v>26</v>
      </c>
      <c r="BT19" s="598"/>
      <c r="BU19" s="19">
        <v>0</v>
      </c>
      <c r="BV19" s="598"/>
      <c r="BW19" s="19">
        <v>0</v>
      </c>
      <c r="BX19" s="598"/>
      <c r="BY19" s="19">
        <v>0</v>
      </c>
    </row>
    <row r="20" spans="1:77">
      <c r="A20" s="613" t="s">
        <v>892</v>
      </c>
      <c r="B20" s="598" t="s">
        <v>74</v>
      </c>
      <c r="C20" s="19">
        <v>-17</v>
      </c>
      <c r="D20" s="598"/>
      <c r="E20" s="19">
        <v>0</v>
      </c>
      <c r="F20" s="598"/>
      <c r="G20" s="19">
        <v>0</v>
      </c>
      <c r="H20" s="598"/>
      <c r="I20" s="19">
        <v>0</v>
      </c>
      <c r="J20" s="19"/>
      <c r="K20" s="19">
        <v>0</v>
      </c>
      <c r="L20" s="598"/>
      <c r="M20" s="19">
        <v>0</v>
      </c>
      <c r="N20" s="598"/>
      <c r="O20" s="19">
        <v>0</v>
      </c>
      <c r="P20" s="598"/>
      <c r="Q20" s="19">
        <v>-232</v>
      </c>
      <c r="R20" s="598"/>
      <c r="S20" s="19">
        <v>0</v>
      </c>
      <c r="T20" s="598"/>
      <c r="U20" s="19">
        <v>0</v>
      </c>
      <c r="V20" s="598"/>
      <c r="W20" s="19">
        <v>0</v>
      </c>
      <c r="X20" s="598"/>
      <c r="Y20" s="19">
        <v>0</v>
      </c>
      <c r="Z20" s="598"/>
      <c r="AA20" s="19">
        <v>0</v>
      </c>
      <c r="AB20" s="598"/>
      <c r="AC20" s="19">
        <v>0</v>
      </c>
      <c r="AD20" s="598" t="s">
        <v>74</v>
      </c>
      <c r="AE20" s="19">
        <v>0</v>
      </c>
      <c r="AF20" s="598"/>
      <c r="AG20" s="19">
        <v>0</v>
      </c>
      <c r="AH20" s="598"/>
      <c r="AI20" s="19">
        <v>0</v>
      </c>
      <c r="AJ20" s="598"/>
      <c r="AK20" s="19">
        <v>0</v>
      </c>
      <c r="AL20" s="598"/>
      <c r="AM20" s="19">
        <v>0</v>
      </c>
      <c r="AN20" s="598"/>
      <c r="AO20" s="19">
        <v>0</v>
      </c>
      <c r="AP20" s="598"/>
      <c r="AQ20" s="19">
        <v>0</v>
      </c>
      <c r="AR20" s="598"/>
      <c r="AS20" s="19">
        <v>0</v>
      </c>
      <c r="AT20" s="598"/>
      <c r="AU20" s="19">
        <v>0</v>
      </c>
      <c r="AV20" s="598"/>
      <c r="AW20" s="19">
        <v>0</v>
      </c>
      <c r="AX20" s="598"/>
      <c r="AY20" s="19">
        <v>0</v>
      </c>
      <c r="AZ20" s="598"/>
      <c r="BA20" s="19">
        <v>0</v>
      </c>
      <c r="BB20" s="598"/>
      <c r="BC20" s="19">
        <v>0</v>
      </c>
      <c r="BD20" s="598"/>
      <c r="BE20" s="19">
        <v>0</v>
      </c>
      <c r="BF20" s="598"/>
      <c r="BG20" s="19">
        <v>0</v>
      </c>
      <c r="BH20" s="612"/>
      <c r="BI20" s="19">
        <v>0</v>
      </c>
      <c r="BJ20" s="598"/>
      <c r="BK20" s="19">
        <v>0</v>
      </c>
      <c r="BL20" s="598"/>
      <c r="BM20" s="19">
        <v>0</v>
      </c>
      <c r="BN20" s="598" t="s">
        <v>74</v>
      </c>
      <c r="BO20" s="19">
        <v>0</v>
      </c>
      <c r="BP20" s="598"/>
      <c r="BQ20" s="19">
        <v>0</v>
      </c>
      <c r="BR20" s="612"/>
      <c r="BS20" s="19">
        <v>0</v>
      </c>
      <c r="BT20" s="598"/>
      <c r="BU20" s="19">
        <v>0</v>
      </c>
      <c r="BV20" s="598"/>
      <c r="BW20" s="19">
        <v>0</v>
      </c>
      <c r="BX20" s="598"/>
      <c r="BY20" s="19">
        <v>0</v>
      </c>
    </row>
    <row r="21" spans="1:77">
      <c r="A21" s="614" t="s">
        <v>893</v>
      </c>
      <c r="B21" s="599" t="s">
        <v>74</v>
      </c>
      <c r="C21" s="615">
        <f>ROUND(SUM(C16:C20),1)</f>
        <v>4928985</v>
      </c>
      <c r="D21" s="599"/>
      <c r="E21" s="615">
        <f>ROUND(SUM(E16:E20),1)</f>
        <v>0</v>
      </c>
      <c r="F21" s="599"/>
      <c r="G21" s="615">
        <f>ROUND(SUM(G16:G20),1)</f>
        <v>16</v>
      </c>
      <c r="H21" s="599"/>
      <c r="I21" s="615">
        <f>ROUND(SUM(I16:I20),1)</f>
        <v>0</v>
      </c>
      <c r="J21" s="599"/>
      <c r="K21" s="615">
        <f>ROUND(SUM(K16:K20),1)</f>
        <v>0</v>
      </c>
      <c r="L21" s="599"/>
      <c r="M21" s="615">
        <f>ROUND(SUM(M16:M20),1)</f>
        <v>0</v>
      </c>
      <c r="N21" s="599"/>
      <c r="O21" s="615">
        <f>ROUND(SUM(O16:O20),1)</f>
        <v>289713</v>
      </c>
      <c r="P21" s="599"/>
      <c r="Q21" s="615">
        <f>ROUND(SUM(Q16:Q20),1)</f>
        <v>2381901</v>
      </c>
      <c r="R21" s="599"/>
      <c r="S21" s="615">
        <f>ROUND(SUM(S16:S20),1)</f>
        <v>0</v>
      </c>
      <c r="T21" s="599"/>
      <c r="U21" s="615">
        <f>ROUND(SUM(U16:U20),1)</f>
        <v>0</v>
      </c>
      <c r="V21" s="599"/>
      <c r="W21" s="615">
        <f>ROUND(SUM(W16:W20),1)</f>
        <v>11184</v>
      </c>
      <c r="X21" s="599"/>
      <c r="Y21" s="615">
        <f>ROUND(SUM(Y16:Y20),1)</f>
        <v>0</v>
      </c>
      <c r="Z21" s="599"/>
      <c r="AA21" s="615">
        <f>ROUND(SUM(AA16:AA20),1)</f>
        <v>348964</v>
      </c>
      <c r="AB21" s="599"/>
      <c r="AC21" s="615">
        <f>ROUND(SUM(AC16:AC20),1)</f>
        <v>0</v>
      </c>
      <c r="AD21" s="598" t="s">
        <v>74</v>
      </c>
      <c r="AE21" s="615">
        <f>ROUND(SUM(AE16:AE20),1)</f>
        <v>0</v>
      </c>
      <c r="AF21" s="599"/>
      <c r="AG21" s="615">
        <f>ROUND(SUM(AG16:AG20),1)</f>
        <v>52</v>
      </c>
      <c r="AH21" s="599"/>
      <c r="AI21" s="615">
        <f>ROUND(SUM(AI16:AI20),1)</f>
        <v>97695</v>
      </c>
      <c r="AJ21" s="599"/>
      <c r="AK21" s="615">
        <f>ROUND(SUM(AK16:AK20),1)</f>
        <v>0</v>
      </c>
      <c r="AL21" s="599"/>
      <c r="AM21" s="615">
        <f>ROUND(SUM(AM16:AM20),1)</f>
        <v>241744</v>
      </c>
      <c r="AN21" s="599"/>
      <c r="AO21" s="615">
        <f>ROUND(SUM(AO16:AO20),1)</f>
        <v>360995</v>
      </c>
      <c r="AP21" s="599"/>
      <c r="AQ21" s="615">
        <f>ROUND(SUM(AQ16:AQ20),1)</f>
        <v>66584</v>
      </c>
      <c r="AR21" s="599"/>
      <c r="AS21" s="615">
        <f>ROUND(SUM(AS16:AS20),1)</f>
        <v>13315</v>
      </c>
      <c r="AT21" s="599"/>
      <c r="AU21" s="615">
        <f>ROUND(SUM(AU16:AU20),1)</f>
        <v>5323</v>
      </c>
      <c r="AV21" s="599"/>
      <c r="AW21" s="615">
        <f>ROUND(SUM(AW16:AW20),1)</f>
        <v>0</v>
      </c>
      <c r="AX21" s="599"/>
      <c r="AY21" s="615">
        <f>ROUND(SUM(AY16:AY20),1)</f>
        <v>0</v>
      </c>
      <c r="AZ21" s="599"/>
      <c r="BA21" s="615">
        <f>ROUND(SUM(BA16:BA20),1)</f>
        <v>1</v>
      </c>
      <c r="BB21" s="599"/>
      <c r="BC21" s="615">
        <f>ROUND(SUM(BC16:BC20),1)</f>
        <v>0</v>
      </c>
      <c r="BD21" s="599"/>
      <c r="BE21" s="615">
        <f>ROUND(SUM(BE16:BE20),1)</f>
        <v>0</v>
      </c>
      <c r="BF21" s="599"/>
      <c r="BG21" s="615">
        <f>ROUND(SUM(BG16:BG20),1)</f>
        <v>0</v>
      </c>
      <c r="BH21" s="599"/>
      <c r="BI21" s="615">
        <f>ROUND(SUM(BI16:BI20),1)</f>
        <v>0</v>
      </c>
      <c r="BJ21" s="599"/>
      <c r="BK21" s="615">
        <f>ROUND(SUM(BK16:BK20),1)</f>
        <v>0</v>
      </c>
      <c r="BL21" s="599"/>
      <c r="BM21" s="615">
        <f>ROUND(SUM(BM16:BM20),1)</f>
        <v>215103</v>
      </c>
      <c r="BN21" s="598" t="s">
        <v>74</v>
      </c>
      <c r="BO21" s="615">
        <f>ROUND(SUM(BO16:BO20),1)</f>
        <v>25737</v>
      </c>
      <c r="BP21" s="599"/>
      <c r="BQ21" s="615">
        <f>ROUND(SUM(BQ16:BQ20),1)</f>
        <v>6136</v>
      </c>
      <c r="BR21" s="599"/>
      <c r="BS21" s="615">
        <f>ROUND(SUM(BS16:BS20),1)</f>
        <v>26</v>
      </c>
      <c r="BT21" s="599"/>
      <c r="BU21" s="615">
        <f>ROUND(SUM(BU16:BU20),1)</f>
        <v>0</v>
      </c>
      <c r="BV21" s="599"/>
      <c r="BW21" s="615">
        <f>ROUND(SUM(BW16:BW20),1)</f>
        <v>0</v>
      </c>
      <c r="BX21" s="599"/>
      <c r="BY21" s="615">
        <f>ROUND(SUM(BY16:BY20),1)</f>
        <v>0</v>
      </c>
    </row>
    <row r="22" spans="1:77">
      <c r="A22" s="598"/>
      <c r="B22" s="598"/>
      <c r="C22" s="598"/>
      <c r="D22" s="598"/>
      <c r="E22" s="598"/>
      <c r="F22" s="598"/>
      <c r="G22" s="598"/>
      <c r="H22" s="598"/>
      <c r="I22" s="598"/>
      <c r="J22" s="598"/>
      <c r="K22" s="598"/>
      <c r="L22" s="598"/>
      <c r="M22" s="598"/>
      <c r="N22" s="598"/>
      <c r="O22" s="598"/>
      <c r="P22" s="598"/>
      <c r="Q22" s="598"/>
      <c r="R22" s="598"/>
      <c r="S22" s="598"/>
      <c r="T22" s="598"/>
      <c r="U22" s="598"/>
      <c r="V22" s="598"/>
      <c r="W22" s="598"/>
      <c r="X22" s="598"/>
      <c r="Y22" s="598"/>
      <c r="Z22" s="598"/>
      <c r="AA22" s="598"/>
      <c r="AB22" s="598"/>
      <c r="AC22" s="598"/>
      <c r="AD22" s="598" t="s">
        <v>74</v>
      </c>
      <c r="AE22" s="598"/>
      <c r="AF22" s="598"/>
      <c r="AG22" s="598"/>
      <c r="AH22" s="598"/>
      <c r="AI22" s="598"/>
      <c r="AJ22" s="598"/>
      <c r="AK22" s="598"/>
      <c r="AL22" s="598"/>
      <c r="AM22" s="598"/>
      <c r="AN22" s="598"/>
      <c r="AO22" s="598"/>
      <c r="AP22" s="598"/>
      <c r="AQ22" s="598"/>
      <c r="AR22" s="598"/>
      <c r="AS22" s="598"/>
      <c r="AT22" s="598"/>
      <c r="AU22" s="598"/>
      <c r="AV22" s="598"/>
      <c r="AW22" s="598"/>
      <c r="AX22" s="598"/>
      <c r="AY22" s="598"/>
      <c r="AZ22" s="598"/>
      <c r="BA22" s="598"/>
      <c r="BB22" s="598"/>
      <c r="BC22" s="598"/>
      <c r="BD22" s="598"/>
      <c r="BE22" s="598"/>
      <c r="BF22" s="598"/>
      <c r="BG22" s="598"/>
      <c r="BH22" s="598"/>
      <c r="BI22" s="598"/>
      <c r="BJ22" s="598"/>
      <c r="BK22" s="598"/>
      <c r="BL22" s="598"/>
      <c r="BM22" s="598"/>
      <c r="BN22" s="598" t="s">
        <v>74</v>
      </c>
      <c r="BO22" s="598"/>
      <c r="BP22" s="598"/>
      <c r="BQ22" s="598"/>
      <c r="BR22" s="598"/>
      <c r="BS22" s="598"/>
      <c r="BT22" s="598"/>
      <c r="BU22" s="598"/>
      <c r="BV22" s="598"/>
      <c r="BW22" s="598"/>
      <c r="BX22" s="598"/>
      <c r="BY22" s="598"/>
    </row>
    <row r="23" spans="1:77">
      <c r="A23" s="599" t="s">
        <v>80</v>
      </c>
      <c r="B23" s="598"/>
      <c r="C23" s="598"/>
      <c r="D23" s="598"/>
      <c r="E23" s="598"/>
      <c r="F23" s="598"/>
      <c r="G23" s="598"/>
      <c r="H23" s="598"/>
      <c r="I23" s="598"/>
      <c r="J23" s="598"/>
      <c r="K23" s="598"/>
      <c r="L23" s="598"/>
      <c r="M23" s="598"/>
      <c r="N23" s="598"/>
      <c r="O23" s="598"/>
      <c r="P23" s="598"/>
      <c r="Q23" s="598"/>
      <c r="R23" s="598"/>
      <c r="S23" s="598"/>
      <c r="T23" s="598"/>
      <c r="U23" s="598"/>
      <c r="V23" s="598"/>
      <c r="W23" s="598"/>
      <c r="X23" s="598"/>
      <c r="Y23" s="598"/>
      <c r="Z23" s="598"/>
      <c r="AA23" s="598"/>
      <c r="AB23" s="598"/>
      <c r="AC23" s="598"/>
      <c r="AD23" s="598" t="s">
        <v>74</v>
      </c>
      <c r="AE23" s="598"/>
      <c r="AF23" s="598"/>
      <c r="AG23" s="598"/>
      <c r="AH23" s="598"/>
      <c r="AI23" s="598"/>
      <c r="AJ23" s="598"/>
      <c r="AK23" s="598"/>
      <c r="AL23" s="598"/>
      <c r="AM23" s="598"/>
      <c r="AN23" s="598"/>
      <c r="AO23" s="598"/>
      <c r="AP23" s="598"/>
      <c r="AQ23" s="598"/>
      <c r="AR23" s="598"/>
      <c r="AS23" s="598"/>
      <c r="AT23" s="598"/>
      <c r="AU23" s="598"/>
      <c r="AV23" s="598"/>
      <c r="AW23" s="598"/>
      <c r="AX23" s="598"/>
      <c r="AY23" s="598"/>
      <c r="AZ23" s="598"/>
      <c r="BA23" s="598"/>
      <c r="BB23" s="598"/>
      <c r="BC23" s="598"/>
      <c r="BD23" s="598"/>
      <c r="BE23" s="598"/>
      <c r="BF23" s="598"/>
      <c r="BG23" s="598"/>
      <c r="BH23" s="598"/>
      <c r="BI23" s="598"/>
      <c r="BJ23" s="598"/>
      <c r="BK23" s="598"/>
      <c r="BL23" s="598"/>
      <c r="BM23" s="598"/>
      <c r="BN23" s="598" t="s">
        <v>74</v>
      </c>
      <c r="BO23" s="598"/>
      <c r="BP23" s="598"/>
      <c r="BQ23" s="598"/>
      <c r="BR23" s="598"/>
      <c r="BS23" s="598"/>
      <c r="BT23" s="598"/>
      <c r="BU23" s="598"/>
      <c r="BV23" s="598"/>
      <c r="BW23" s="598"/>
      <c r="BX23" s="598"/>
      <c r="BY23" s="598"/>
    </row>
    <row r="24" spans="1:77">
      <c r="A24" s="613" t="s">
        <v>744</v>
      </c>
      <c r="B24" s="598"/>
      <c r="C24" s="598"/>
      <c r="D24" s="598"/>
      <c r="E24" s="598"/>
      <c r="F24" s="598"/>
      <c r="G24" s="598"/>
      <c r="H24" s="598"/>
      <c r="I24" s="598"/>
      <c r="J24" s="598"/>
      <c r="K24" s="598"/>
      <c r="L24" s="598"/>
      <c r="M24" s="598"/>
      <c r="N24" s="598"/>
      <c r="O24" s="598"/>
      <c r="P24" s="598"/>
      <c r="Q24" s="598"/>
      <c r="R24" s="598"/>
      <c r="S24" s="598"/>
      <c r="T24" s="598"/>
      <c r="U24" s="598"/>
      <c r="V24" s="598"/>
      <c r="W24" s="598"/>
      <c r="X24" s="598"/>
      <c r="Y24" s="598"/>
      <c r="Z24" s="598"/>
      <c r="AA24" s="598"/>
      <c r="AB24" s="598"/>
      <c r="AC24" s="598"/>
      <c r="AD24" s="598" t="s">
        <v>74</v>
      </c>
      <c r="AE24" s="598"/>
      <c r="AF24" s="598"/>
      <c r="AG24" s="598"/>
      <c r="AH24" s="598"/>
      <c r="AI24" s="598"/>
      <c r="AJ24" s="598"/>
      <c r="AK24" s="598"/>
      <c r="AL24" s="598"/>
      <c r="AM24" s="598"/>
      <c r="AN24" s="598"/>
      <c r="AO24" s="598"/>
      <c r="AP24" s="598"/>
      <c r="AQ24" s="598"/>
      <c r="AR24" s="598"/>
      <c r="AS24" s="598"/>
      <c r="AT24" s="598"/>
      <c r="AU24" s="598"/>
      <c r="AV24" s="598"/>
      <c r="AW24" s="598"/>
      <c r="AX24" s="598"/>
      <c r="AY24" s="598"/>
      <c r="AZ24" s="598"/>
      <c r="BA24" s="598"/>
      <c r="BB24" s="598"/>
      <c r="BC24" s="598"/>
      <c r="BD24" s="598"/>
      <c r="BE24" s="598"/>
      <c r="BF24" s="598"/>
      <c r="BG24" s="598"/>
      <c r="BH24" s="598"/>
      <c r="BI24" s="598"/>
      <c r="BJ24" s="598"/>
      <c r="BK24" s="598"/>
      <c r="BL24" s="598"/>
      <c r="BM24" s="598"/>
      <c r="BN24" s="598" t="s">
        <v>74</v>
      </c>
      <c r="BO24" s="598"/>
      <c r="BP24" s="598"/>
      <c r="BQ24" s="598"/>
      <c r="BR24" s="598"/>
      <c r="BS24" s="598"/>
      <c r="BT24" s="598"/>
      <c r="BU24" s="598"/>
      <c r="BV24" s="598"/>
      <c r="BW24" s="598"/>
      <c r="BX24" s="598"/>
      <c r="BY24" s="598"/>
    </row>
    <row r="25" spans="1:77">
      <c r="A25" s="616" t="s">
        <v>894</v>
      </c>
      <c r="B25" s="598" t="s">
        <v>361</v>
      </c>
      <c r="C25" s="19">
        <v>205866</v>
      </c>
      <c r="D25" s="598" t="s">
        <v>681</v>
      </c>
      <c r="E25" s="19">
        <v>0</v>
      </c>
      <c r="F25" s="598"/>
      <c r="G25" s="19">
        <v>0</v>
      </c>
      <c r="H25" s="598"/>
      <c r="I25" s="19">
        <v>0</v>
      </c>
      <c r="J25" s="19"/>
      <c r="K25" s="19">
        <v>0</v>
      </c>
      <c r="L25" s="598"/>
      <c r="M25" s="19">
        <v>0</v>
      </c>
      <c r="N25" s="598"/>
      <c r="O25" s="19">
        <v>0</v>
      </c>
      <c r="P25" s="598"/>
      <c r="Q25" s="19">
        <v>0</v>
      </c>
      <c r="R25" s="598"/>
      <c r="S25" s="19">
        <v>0</v>
      </c>
      <c r="T25" s="598"/>
      <c r="U25" s="19">
        <v>0</v>
      </c>
      <c r="V25" s="598"/>
      <c r="W25" s="19">
        <v>0</v>
      </c>
      <c r="X25" s="598"/>
      <c r="Y25" s="19">
        <v>0</v>
      </c>
      <c r="Z25" s="598"/>
      <c r="AA25" s="19">
        <v>0</v>
      </c>
      <c r="AB25" s="598"/>
      <c r="AC25" s="19">
        <v>0</v>
      </c>
      <c r="AD25" s="598" t="s">
        <v>74</v>
      </c>
      <c r="AE25" s="19">
        <v>0</v>
      </c>
      <c r="AF25" s="598"/>
      <c r="AG25" s="19">
        <v>0</v>
      </c>
      <c r="AH25" s="598"/>
      <c r="AI25" s="19">
        <v>0</v>
      </c>
      <c r="AJ25" s="598"/>
      <c r="AK25" s="19">
        <v>0</v>
      </c>
      <c r="AL25" s="598"/>
      <c r="AM25" s="19">
        <v>0</v>
      </c>
      <c r="AN25" s="598"/>
      <c r="AO25" s="19">
        <v>0</v>
      </c>
      <c r="AP25" s="598"/>
      <c r="AQ25" s="19">
        <v>0</v>
      </c>
      <c r="AR25" s="598"/>
      <c r="AS25" s="19">
        <v>0</v>
      </c>
      <c r="AT25" s="598"/>
      <c r="AU25" s="19">
        <v>0</v>
      </c>
      <c r="AV25" s="598"/>
      <c r="AW25" s="19">
        <v>0</v>
      </c>
      <c r="AX25" s="598"/>
      <c r="AY25" s="19">
        <v>0</v>
      </c>
      <c r="AZ25" s="598"/>
      <c r="BA25" s="19">
        <v>0</v>
      </c>
      <c r="BB25" s="598"/>
      <c r="BC25" s="19">
        <v>0</v>
      </c>
      <c r="BD25" s="598"/>
      <c r="BE25" s="19">
        <v>0</v>
      </c>
      <c r="BF25" s="598"/>
      <c r="BG25" s="19">
        <v>0</v>
      </c>
      <c r="BH25" s="612"/>
      <c r="BI25" s="19">
        <v>0</v>
      </c>
      <c r="BJ25" s="598"/>
      <c r="BK25" s="19">
        <v>0</v>
      </c>
      <c r="BL25" s="598"/>
      <c r="BM25" s="19">
        <v>0</v>
      </c>
      <c r="BN25" s="598" t="s">
        <v>74</v>
      </c>
      <c r="BO25" s="19">
        <v>0</v>
      </c>
      <c r="BP25" s="598"/>
      <c r="BQ25" s="19">
        <v>0</v>
      </c>
      <c r="BR25" s="612"/>
      <c r="BS25" s="19">
        <v>0</v>
      </c>
      <c r="BT25" s="598"/>
      <c r="BU25" s="19">
        <v>0</v>
      </c>
      <c r="BV25" s="598"/>
      <c r="BW25" s="19">
        <v>0</v>
      </c>
      <c r="BX25" s="598"/>
      <c r="BY25" s="19">
        <v>0</v>
      </c>
    </row>
    <row r="26" spans="1:77">
      <c r="A26" s="616" t="s">
        <v>83</v>
      </c>
      <c r="B26" s="598" t="s">
        <v>74</v>
      </c>
      <c r="C26" s="19">
        <v>193225</v>
      </c>
      <c r="D26" s="598"/>
      <c r="E26" s="19">
        <v>0</v>
      </c>
      <c r="F26" s="598"/>
      <c r="G26" s="19">
        <v>0</v>
      </c>
      <c r="H26" s="598"/>
      <c r="I26" s="19">
        <v>0</v>
      </c>
      <c r="J26" s="19"/>
      <c r="K26" s="19">
        <v>0</v>
      </c>
      <c r="L26" s="598"/>
      <c r="M26" s="19">
        <v>0</v>
      </c>
      <c r="N26" s="598"/>
      <c r="O26" s="19">
        <v>0</v>
      </c>
      <c r="P26" s="598"/>
      <c r="Q26" s="19">
        <v>0</v>
      </c>
      <c r="R26" s="598"/>
      <c r="S26" s="19">
        <v>0</v>
      </c>
      <c r="T26" s="598"/>
      <c r="U26" s="19">
        <v>0</v>
      </c>
      <c r="V26" s="598"/>
      <c r="W26" s="19">
        <v>0</v>
      </c>
      <c r="X26" s="598"/>
      <c r="Y26" s="19">
        <v>0</v>
      </c>
      <c r="Z26" s="598"/>
      <c r="AA26" s="19">
        <v>144667</v>
      </c>
      <c r="AB26" s="598"/>
      <c r="AC26" s="19">
        <v>0</v>
      </c>
      <c r="AD26" s="598"/>
      <c r="AE26" s="19">
        <v>0</v>
      </c>
      <c r="AF26" s="598"/>
      <c r="AG26" s="19">
        <v>0</v>
      </c>
      <c r="AH26" s="598"/>
      <c r="AI26" s="19">
        <v>1081</v>
      </c>
      <c r="AJ26" s="598"/>
      <c r="AK26" s="19">
        <v>0</v>
      </c>
      <c r="AL26" s="598"/>
      <c r="AM26" s="19">
        <v>0</v>
      </c>
      <c r="AN26" s="598"/>
      <c r="AO26" s="19">
        <v>0</v>
      </c>
      <c r="AP26" s="598"/>
      <c r="AQ26" s="19">
        <v>0</v>
      </c>
      <c r="AR26" s="598"/>
      <c r="AS26" s="19">
        <v>47</v>
      </c>
      <c r="AT26" s="598"/>
      <c r="AU26" s="19">
        <v>0</v>
      </c>
      <c r="AV26" s="598"/>
      <c r="AW26" s="19">
        <v>0</v>
      </c>
      <c r="AX26" s="598"/>
      <c r="AY26" s="19">
        <v>0</v>
      </c>
      <c r="AZ26" s="598"/>
      <c r="BA26" s="19">
        <v>0</v>
      </c>
      <c r="BB26" s="598"/>
      <c r="BC26" s="19">
        <v>0</v>
      </c>
      <c r="BD26" s="598"/>
      <c r="BE26" s="19">
        <v>0</v>
      </c>
      <c r="BF26" s="598"/>
      <c r="BG26" s="19">
        <v>0</v>
      </c>
      <c r="BH26" s="612"/>
      <c r="BI26" s="19">
        <v>0</v>
      </c>
      <c r="BJ26" s="598"/>
      <c r="BK26" s="19">
        <v>0</v>
      </c>
      <c r="BL26" s="598"/>
      <c r="BM26" s="19">
        <v>8</v>
      </c>
      <c r="BN26" s="598"/>
      <c r="BO26" s="19">
        <v>0</v>
      </c>
      <c r="BP26" s="598"/>
      <c r="BQ26" s="19">
        <v>0</v>
      </c>
      <c r="BR26" s="612"/>
      <c r="BS26" s="19">
        <v>0</v>
      </c>
      <c r="BT26" s="598"/>
      <c r="BU26" s="19">
        <v>0</v>
      </c>
      <c r="BV26" s="598"/>
      <c r="BW26" s="19">
        <v>0</v>
      </c>
      <c r="BX26" s="598"/>
      <c r="BY26" s="19">
        <v>0</v>
      </c>
    </row>
    <row r="27" spans="1:77">
      <c r="A27" s="616" t="s">
        <v>84</v>
      </c>
      <c r="B27" s="598" t="s">
        <v>74</v>
      </c>
      <c r="C27" s="19">
        <v>637423</v>
      </c>
      <c r="D27" s="598"/>
      <c r="E27" s="19">
        <v>0</v>
      </c>
      <c r="F27" s="598"/>
      <c r="G27" s="19">
        <v>0</v>
      </c>
      <c r="H27" s="598"/>
      <c r="I27" s="19">
        <v>0</v>
      </c>
      <c r="J27" s="19"/>
      <c r="K27" s="19">
        <v>0</v>
      </c>
      <c r="L27" s="598"/>
      <c r="M27" s="19">
        <v>0</v>
      </c>
      <c r="N27" s="598"/>
      <c r="O27" s="19">
        <v>0</v>
      </c>
      <c r="P27" s="598"/>
      <c r="Q27" s="19">
        <v>0</v>
      </c>
      <c r="R27" s="598"/>
      <c r="S27" s="19">
        <v>24662</v>
      </c>
      <c r="T27" s="598"/>
      <c r="U27" s="19">
        <v>0</v>
      </c>
      <c r="V27" s="598"/>
      <c r="W27" s="19">
        <v>0</v>
      </c>
      <c r="X27" s="598"/>
      <c r="Y27" s="19">
        <v>0</v>
      </c>
      <c r="Z27" s="598"/>
      <c r="AA27" s="19">
        <v>0</v>
      </c>
      <c r="AB27" s="598"/>
      <c r="AC27" s="19">
        <v>0</v>
      </c>
      <c r="AD27" s="598"/>
      <c r="AE27" s="19">
        <v>0</v>
      </c>
      <c r="AF27" s="598"/>
      <c r="AG27" s="19">
        <v>0</v>
      </c>
      <c r="AH27" s="598"/>
      <c r="AI27" s="19">
        <v>0</v>
      </c>
      <c r="AJ27" s="598"/>
      <c r="AK27" s="19">
        <v>0</v>
      </c>
      <c r="AL27" s="598"/>
      <c r="AM27" s="19">
        <v>0</v>
      </c>
      <c r="AN27" s="598"/>
      <c r="AO27" s="19">
        <v>0</v>
      </c>
      <c r="AP27" s="598"/>
      <c r="AQ27" s="19">
        <v>0</v>
      </c>
      <c r="AR27" s="598"/>
      <c r="AS27" s="19">
        <v>0</v>
      </c>
      <c r="AT27" s="598"/>
      <c r="AU27" s="19">
        <v>0</v>
      </c>
      <c r="AV27" s="598"/>
      <c r="AW27" s="19">
        <v>0</v>
      </c>
      <c r="AX27" s="598"/>
      <c r="AY27" s="19">
        <v>0</v>
      </c>
      <c r="AZ27" s="598"/>
      <c r="BA27" s="19">
        <v>0</v>
      </c>
      <c r="BB27" s="598"/>
      <c r="BC27" s="19">
        <v>0</v>
      </c>
      <c r="BD27" s="598"/>
      <c r="BE27" s="19">
        <v>0</v>
      </c>
      <c r="BF27" s="598"/>
      <c r="BG27" s="19">
        <v>0</v>
      </c>
      <c r="BH27" s="612"/>
      <c r="BI27" s="19">
        <v>0</v>
      </c>
      <c r="BJ27" s="598"/>
      <c r="BK27" s="19">
        <v>0</v>
      </c>
      <c r="BL27" s="598"/>
      <c r="BM27" s="19">
        <v>18576</v>
      </c>
      <c r="BN27" s="598"/>
      <c r="BO27" s="19">
        <v>0</v>
      </c>
      <c r="BP27" s="598"/>
      <c r="BQ27" s="19">
        <v>0</v>
      </c>
      <c r="BR27" s="612"/>
      <c r="BS27" s="19">
        <v>0</v>
      </c>
      <c r="BT27" s="598"/>
      <c r="BU27" s="19">
        <v>0</v>
      </c>
      <c r="BV27" s="598"/>
      <c r="BW27" s="19">
        <v>0</v>
      </c>
      <c r="BX27" s="598"/>
      <c r="BY27" s="19">
        <v>0</v>
      </c>
    </row>
    <row r="28" spans="1:77">
      <c r="A28" s="616" t="s">
        <v>85</v>
      </c>
      <c r="B28" s="598" t="s">
        <v>74</v>
      </c>
      <c r="C28" s="19"/>
      <c r="D28" s="598"/>
      <c r="E28" s="19"/>
      <c r="F28" s="598"/>
      <c r="G28" s="19"/>
      <c r="H28" s="598"/>
      <c r="I28" s="19"/>
      <c r="J28" s="19"/>
      <c r="K28" s="19"/>
      <c r="L28" s="598"/>
      <c r="M28" s="19"/>
      <c r="N28" s="598"/>
      <c r="O28" s="19"/>
      <c r="P28" s="598"/>
      <c r="Q28" s="19"/>
      <c r="R28" s="598"/>
      <c r="S28" s="19"/>
      <c r="T28" s="598"/>
      <c r="U28" s="19"/>
      <c r="V28" s="598"/>
      <c r="W28" s="19"/>
      <c r="X28" s="598"/>
      <c r="Y28" s="19"/>
      <c r="Z28" s="598"/>
      <c r="AA28" s="19"/>
      <c r="AB28" s="598"/>
      <c r="AC28" s="19"/>
      <c r="AD28" s="598"/>
      <c r="AE28" s="19"/>
      <c r="AF28" s="598"/>
      <c r="AG28" s="19"/>
      <c r="AH28" s="598"/>
      <c r="AI28" s="19"/>
      <c r="AJ28" s="598"/>
      <c r="AK28" s="19"/>
      <c r="AL28" s="598"/>
      <c r="AM28" s="19"/>
      <c r="AN28" s="598"/>
      <c r="AO28" s="19"/>
      <c r="AP28" s="598"/>
      <c r="AQ28" s="19"/>
      <c r="AR28" s="598"/>
      <c r="AS28" s="19"/>
      <c r="AT28" s="598"/>
      <c r="AU28" s="19"/>
      <c r="AV28" s="598"/>
      <c r="AW28" s="19"/>
      <c r="AX28" s="598"/>
      <c r="AY28" s="19"/>
      <c r="AZ28" s="598"/>
      <c r="BA28" s="19"/>
      <c r="BB28" s="598"/>
      <c r="BC28" s="19"/>
      <c r="BD28" s="598"/>
      <c r="BE28" s="19"/>
      <c r="BF28" s="598"/>
      <c r="BG28" s="19"/>
      <c r="BH28" s="612"/>
      <c r="BI28" s="19"/>
      <c r="BJ28" s="598"/>
      <c r="BK28" s="19"/>
      <c r="BL28" s="598"/>
      <c r="BM28" s="19"/>
      <c r="BN28" s="598"/>
      <c r="BO28" s="19"/>
      <c r="BP28" s="598"/>
      <c r="BQ28" s="19"/>
      <c r="BR28" s="612"/>
      <c r="BS28" s="19"/>
      <c r="BT28" s="598"/>
      <c r="BU28" s="19"/>
      <c r="BV28" s="598"/>
      <c r="BW28" s="19"/>
      <c r="BX28" s="598"/>
      <c r="BY28" s="19"/>
    </row>
    <row r="29" spans="1:77">
      <c r="A29" s="616" t="s">
        <v>1224</v>
      </c>
      <c r="B29" s="598" t="s">
        <v>74</v>
      </c>
      <c r="C29" s="19">
        <v>397914</v>
      </c>
      <c r="D29" s="598"/>
      <c r="E29" s="19">
        <v>0</v>
      </c>
      <c r="F29" s="598"/>
      <c r="G29" s="19">
        <v>0</v>
      </c>
      <c r="H29" s="598"/>
      <c r="I29" s="19">
        <v>0</v>
      </c>
      <c r="J29" s="19"/>
      <c r="K29" s="19">
        <v>0</v>
      </c>
      <c r="L29" s="598"/>
      <c r="M29" s="19">
        <v>0</v>
      </c>
      <c r="N29" s="598"/>
      <c r="O29" s="19">
        <v>0</v>
      </c>
      <c r="P29" s="598"/>
      <c r="Q29" s="19">
        <v>0</v>
      </c>
      <c r="R29" s="598"/>
      <c r="S29" s="19">
        <v>0</v>
      </c>
      <c r="T29" s="598"/>
      <c r="U29" s="19">
        <v>0</v>
      </c>
      <c r="V29" s="598"/>
      <c r="W29" s="19">
        <v>0</v>
      </c>
      <c r="X29" s="598"/>
      <c r="Y29" s="19">
        <v>0</v>
      </c>
      <c r="Z29" s="598"/>
      <c r="AA29" s="19">
        <v>0</v>
      </c>
      <c r="AB29" s="598"/>
      <c r="AC29" s="19">
        <v>0</v>
      </c>
      <c r="AD29" s="598"/>
      <c r="AE29" s="19">
        <v>0</v>
      </c>
      <c r="AF29" s="598"/>
      <c r="AG29" s="19">
        <v>0</v>
      </c>
      <c r="AH29" s="598"/>
      <c r="AI29" s="19">
        <v>0</v>
      </c>
      <c r="AJ29" s="598"/>
      <c r="AK29" s="19">
        <v>0</v>
      </c>
      <c r="AL29" s="598"/>
      <c r="AM29" s="19">
        <v>0</v>
      </c>
      <c r="AN29" s="598"/>
      <c r="AO29" s="19">
        <v>140288</v>
      </c>
      <c r="AP29" s="598"/>
      <c r="AQ29" s="19">
        <v>49</v>
      </c>
      <c r="AR29" s="598"/>
      <c r="AS29" s="19">
        <v>0</v>
      </c>
      <c r="AT29" s="598"/>
      <c r="AU29" s="19">
        <v>0</v>
      </c>
      <c r="AV29" s="598"/>
      <c r="AW29" s="19">
        <v>0</v>
      </c>
      <c r="AX29" s="598"/>
      <c r="AY29" s="19">
        <v>0</v>
      </c>
      <c r="AZ29" s="598"/>
      <c r="BA29" s="19">
        <v>0</v>
      </c>
      <c r="BB29" s="598"/>
      <c r="BC29" s="19">
        <v>0</v>
      </c>
      <c r="BD29" s="598"/>
      <c r="BE29" s="19">
        <v>0</v>
      </c>
      <c r="BF29" s="598"/>
      <c r="BG29" s="19">
        <v>0</v>
      </c>
      <c r="BH29" s="612"/>
      <c r="BI29" s="19">
        <v>0</v>
      </c>
      <c r="BJ29" s="598"/>
      <c r="BK29" s="19">
        <v>0</v>
      </c>
      <c r="BL29" s="598"/>
      <c r="BM29" s="19">
        <v>0</v>
      </c>
      <c r="BN29" s="598"/>
      <c r="BO29" s="19">
        <v>0</v>
      </c>
      <c r="BP29" s="598"/>
      <c r="BQ29" s="19">
        <v>0</v>
      </c>
      <c r="BR29" s="612"/>
      <c r="BS29" s="19">
        <v>0</v>
      </c>
      <c r="BT29" s="598"/>
      <c r="BU29" s="19">
        <v>0</v>
      </c>
      <c r="BV29" s="598"/>
      <c r="BW29" s="19">
        <v>0</v>
      </c>
      <c r="BX29" s="598"/>
      <c r="BY29" s="19">
        <v>0</v>
      </c>
    </row>
    <row r="30" spans="1:77">
      <c r="A30" s="616" t="s">
        <v>1229</v>
      </c>
      <c r="B30" s="598" t="s">
        <v>74</v>
      </c>
      <c r="C30" s="19">
        <v>42705</v>
      </c>
      <c r="D30" s="598"/>
      <c r="E30" s="19">
        <v>0</v>
      </c>
      <c r="F30" s="598"/>
      <c r="G30" s="19">
        <v>0</v>
      </c>
      <c r="H30" s="598"/>
      <c r="I30" s="19">
        <v>0</v>
      </c>
      <c r="J30" s="19"/>
      <c r="K30" s="19">
        <v>0</v>
      </c>
      <c r="L30" s="598"/>
      <c r="M30" s="19">
        <v>0</v>
      </c>
      <c r="N30" s="598"/>
      <c r="O30" s="19">
        <v>0</v>
      </c>
      <c r="P30" s="598"/>
      <c r="Q30" s="19">
        <v>0</v>
      </c>
      <c r="R30" s="598"/>
      <c r="S30" s="19">
        <v>0</v>
      </c>
      <c r="T30" s="598"/>
      <c r="U30" s="19">
        <v>0</v>
      </c>
      <c r="V30" s="598"/>
      <c r="W30" s="19">
        <v>0</v>
      </c>
      <c r="X30" s="598"/>
      <c r="Y30" s="19">
        <v>0</v>
      </c>
      <c r="Z30" s="598"/>
      <c r="AA30" s="19">
        <v>0</v>
      </c>
      <c r="AB30" s="598"/>
      <c r="AC30" s="19">
        <v>0</v>
      </c>
      <c r="AD30" s="598"/>
      <c r="AE30" s="19">
        <v>0</v>
      </c>
      <c r="AF30" s="598"/>
      <c r="AG30" s="19">
        <v>0</v>
      </c>
      <c r="AH30" s="598"/>
      <c r="AI30" s="19">
        <v>0</v>
      </c>
      <c r="AJ30" s="598"/>
      <c r="AK30" s="19">
        <v>0</v>
      </c>
      <c r="AL30" s="598"/>
      <c r="AM30" s="19">
        <v>0</v>
      </c>
      <c r="AN30" s="598"/>
      <c r="AO30" s="19">
        <v>0</v>
      </c>
      <c r="AP30" s="598"/>
      <c r="AQ30" s="19">
        <v>0</v>
      </c>
      <c r="AR30" s="598"/>
      <c r="AS30" s="19">
        <v>0</v>
      </c>
      <c r="AT30" s="598"/>
      <c r="AU30" s="19">
        <v>0</v>
      </c>
      <c r="AV30" s="598"/>
      <c r="AW30" s="19">
        <v>0</v>
      </c>
      <c r="AX30" s="598"/>
      <c r="AY30" s="19">
        <v>0</v>
      </c>
      <c r="AZ30" s="598"/>
      <c r="BA30" s="19">
        <v>0</v>
      </c>
      <c r="BB30" s="598"/>
      <c r="BC30" s="19">
        <v>0</v>
      </c>
      <c r="BD30" s="598"/>
      <c r="BE30" s="19">
        <v>0</v>
      </c>
      <c r="BF30" s="598"/>
      <c r="BG30" s="19">
        <v>0</v>
      </c>
      <c r="BH30" s="612"/>
      <c r="BI30" s="19">
        <v>0</v>
      </c>
      <c r="BJ30" s="598"/>
      <c r="BK30" s="19">
        <v>0</v>
      </c>
      <c r="BL30" s="598"/>
      <c r="BM30" s="19">
        <v>0</v>
      </c>
      <c r="BN30" s="598"/>
      <c r="BO30" s="19">
        <v>0</v>
      </c>
      <c r="BP30" s="598"/>
      <c r="BQ30" s="19">
        <v>0</v>
      </c>
      <c r="BR30" s="612"/>
      <c r="BS30" s="19">
        <v>0</v>
      </c>
      <c r="BT30" s="598"/>
      <c r="BU30" s="19">
        <v>0</v>
      </c>
      <c r="BV30" s="598"/>
      <c r="BW30" s="19">
        <v>0</v>
      </c>
      <c r="BX30" s="598"/>
      <c r="BY30" s="19">
        <v>0</v>
      </c>
    </row>
    <row r="31" spans="1:77">
      <c r="A31" s="616" t="s">
        <v>1230</v>
      </c>
      <c r="B31" s="598" t="s">
        <v>74</v>
      </c>
      <c r="C31" s="19">
        <v>18701</v>
      </c>
      <c r="D31" s="598"/>
      <c r="E31" s="19">
        <v>0</v>
      </c>
      <c r="F31" s="598"/>
      <c r="G31" s="19">
        <v>0</v>
      </c>
      <c r="H31" s="598"/>
      <c r="I31" s="19">
        <v>0</v>
      </c>
      <c r="J31" s="19"/>
      <c r="K31" s="19">
        <v>0</v>
      </c>
      <c r="L31" s="598"/>
      <c r="M31" s="19">
        <v>0</v>
      </c>
      <c r="N31" s="598"/>
      <c r="O31" s="19">
        <v>0</v>
      </c>
      <c r="P31" s="598"/>
      <c r="Q31" s="19">
        <v>0</v>
      </c>
      <c r="R31" s="598"/>
      <c r="S31" s="19">
        <v>0</v>
      </c>
      <c r="T31" s="598"/>
      <c r="U31" s="19">
        <v>0</v>
      </c>
      <c r="V31" s="598"/>
      <c r="W31" s="19">
        <v>0</v>
      </c>
      <c r="X31" s="598"/>
      <c r="Y31" s="19">
        <v>0</v>
      </c>
      <c r="Z31" s="598"/>
      <c r="AA31" s="19">
        <v>0</v>
      </c>
      <c r="AB31" s="598"/>
      <c r="AC31" s="19">
        <v>0</v>
      </c>
      <c r="AD31" s="598"/>
      <c r="AE31" s="19">
        <v>0</v>
      </c>
      <c r="AF31" s="598"/>
      <c r="AG31" s="19">
        <v>0</v>
      </c>
      <c r="AH31" s="598"/>
      <c r="AI31" s="19">
        <v>0</v>
      </c>
      <c r="AJ31" s="598"/>
      <c r="AK31" s="19">
        <v>0</v>
      </c>
      <c r="AL31" s="598"/>
      <c r="AM31" s="19">
        <v>1924094</v>
      </c>
      <c r="AN31" s="598"/>
      <c r="AO31" s="19">
        <v>0</v>
      </c>
      <c r="AP31" s="598"/>
      <c r="AQ31" s="19">
        <v>0</v>
      </c>
      <c r="AR31" s="598"/>
      <c r="AS31" s="19">
        <v>0</v>
      </c>
      <c r="AT31" s="598"/>
      <c r="AU31" s="19">
        <v>0</v>
      </c>
      <c r="AV31" s="598"/>
      <c r="AW31" s="19">
        <v>0</v>
      </c>
      <c r="AX31" s="598"/>
      <c r="AY31" s="19">
        <v>0</v>
      </c>
      <c r="AZ31" s="598"/>
      <c r="BA31" s="19">
        <v>0</v>
      </c>
      <c r="BB31" s="598"/>
      <c r="BC31" s="19">
        <v>0</v>
      </c>
      <c r="BD31" s="598"/>
      <c r="BE31" s="19">
        <v>0</v>
      </c>
      <c r="BF31" s="598"/>
      <c r="BG31" s="19">
        <v>0</v>
      </c>
      <c r="BH31" s="612"/>
      <c r="BI31" s="19">
        <v>0</v>
      </c>
      <c r="BJ31" s="598"/>
      <c r="BK31" s="19">
        <v>0</v>
      </c>
      <c r="BL31" s="598"/>
      <c r="BM31" s="19">
        <v>0</v>
      </c>
      <c r="BN31" s="598"/>
      <c r="BO31" s="19">
        <v>0</v>
      </c>
      <c r="BP31" s="598"/>
      <c r="BQ31" s="19">
        <v>0</v>
      </c>
      <c r="BR31" s="612"/>
      <c r="BS31" s="19">
        <v>0</v>
      </c>
      <c r="BT31" s="598"/>
      <c r="BU31" s="19">
        <v>0</v>
      </c>
      <c r="BV31" s="598"/>
      <c r="BW31" s="19">
        <v>0</v>
      </c>
      <c r="BX31" s="598"/>
      <c r="BY31" s="19">
        <v>0</v>
      </c>
    </row>
    <row r="32" spans="1:77">
      <c r="A32" s="616" t="s">
        <v>1227</v>
      </c>
      <c r="B32" s="598" t="s">
        <v>74</v>
      </c>
      <c r="C32" s="19">
        <v>1152320</v>
      </c>
      <c r="D32" s="598" t="s">
        <v>681</v>
      </c>
      <c r="E32" s="19">
        <v>0</v>
      </c>
      <c r="F32" s="598"/>
      <c r="G32" s="19">
        <v>0</v>
      </c>
      <c r="H32" s="598"/>
      <c r="I32" s="19">
        <v>0</v>
      </c>
      <c r="J32" s="19"/>
      <c r="K32" s="19">
        <v>0</v>
      </c>
      <c r="L32" s="598"/>
      <c r="M32" s="19">
        <v>0</v>
      </c>
      <c r="N32" s="598"/>
      <c r="O32" s="19">
        <v>0</v>
      </c>
      <c r="P32" s="598"/>
      <c r="Q32" s="19">
        <v>0</v>
      </c>
      <c r="R32" s="598"/>
      <c r="S32" s="19">
        <v>134137</v>
      </c>
      <c r="T32" s="598"/>
      <c r="U32" s="19">
        <v>0</v>
      </c>
      <c r="V32" s="598"/>
      <c r="W32" s="19">
        <v>0</v>
      </c>
      <c r="X32" s="598"/>
      <c r="Y32" s="19">
        <v>0</v>
      </c>
      <c r="Z32" s="598"/>
      <c r="AA32" s="19">
        <v>0</v>
      </c>
      <c r="AB32" s="598"/>
      <c r="AC32" s="19">
        <v>0</v>
      </c>
      <c r="AD32" s="598" t="s">
        <v>74</v>
      </c>
      <c r="AE32" s="19">
        <v>0</v>
      </c>
      <c r="AF32" s="598"/>
      <c r="AG32" s="19">
        <v>0</v>
      </c>
      <c r="AH32" s="598"/>
      <c r="AI32" s="19">
        <v>0</v>
      </c>
      <c r="AJ32" s="598"/>
      <c r="AK32" s="19">
        <v>0</v>
      </c>
      <c r="AL32" s="598"/>
      <c r="AM32" s="19">
        <v>0</v>
      </c>
      <c r="AN32" s="598"/>
      <c r="AO32" s="19">
        <v>0</v>
      </c>
      <c r="AP32" s="598"/>
      <c r="AQ32" s="19">
        <v>226000</v>
      </c>
      <c r="AR32" s="598"/>
      <c r="AS32" s="19">
        <v>0</v>
      </c>
      <c r="AT32" s="598"/>
      <c r="AU32" s="19">
        <v>0</v>
      </c>
      <c r="AV32" s="598"/>
      <c r="AW32" s="19">
        <v>0</v>
      </c>
      <c r="AX32" s="598"/>
      <c r="AY32" s="19">
        <v>0</v>
      </c>
      <c r="AZ32" s="598"/>
      <c r="BA32" s="19">
        <v>0</v>
      </c>
      <c r="BB32" s="598"/>
      <c r="BC32" s="19">
        <v>0</v>
      </c>
      <c r="BD32" s="598"/>
      <c r="BE32" s="19">
        <v>0</v>
      </c>
      <c r="BF32" s="598"/>
      <c r="BG32" s="19">
        <v>0</v>
      </c>
      <c r="BH32" s="612"/>
      <c r="BI32" s="19">
        <v>0</v>
      </c>
      <c r="BJ32" s="598"/>
      <c r="BK32" s="19">
        <v>0</v>
      </c>
      <c r="BL32" s="598"/>
      <c r="BM32" s="19">
        <v>0</v>
      </c>
      <c r="BN32" s="598" t="s">
        <v>74</v>
      </c>
      <c r="BO32" s="19">
        <v>0</v>
      </c>
      <c r="BP32" s="598"/>
      <c r="BQ32" s="19">
        <v>0</v>
      </c>
      <c r="BR32" s="612"/>
      <c r="BS32" s="19">
        <v>0</v>
      </c>
      <c r="BT32" s="598"/>
      <c r="BU32" s="19">
        <v>0</v>
      </c>
      <c r="BV32" s="598"/>
      <c r="BW32" s="19">
        <v>0</v>
      </c>
      <c r="BX32" s="598"/>
      <c r="BY32" s="19">
        <v>0</v>
      </c>
    </row>
    <row r="33" spans="1:77">
      <c r="A33" s="616" t="s">
        <v>1247</v>
      </c>
      <c r="B33" s="598" t="s">
        <v>74</v>
      </c>
      <c r="C33" s="19">
        <v>1353331</v>
      </c>
      <c r="D33" s="598" t="s">
        <v>681</v>
      </c>
      <c r="E33" s="19">
        <v>0</v>
      </c>
      <c r="F33" s="598"/>
      <c r="G33" s="19">
        <v>0</v>
      </c>
      <c r="H33" s="598"/>
      <c r="I33" s="19">
        <v>0</v>
      </c>
      <c r="J33" s="19"/>
      <c r="K33" s="19">
        <v>0</v>
      </c>
      <c r="L33" s="598"/>
      <c r="M33" s="19">
        <v>0</v>
      </c>
      <c r="N33" s="598"/>
      <c r="O33" s="19">
        <v>0</v>
      </c>
      <c r="P33" s="598"/>
      <c r="Q33" s="19">
        <v>1645</v>
      </c>
      <c r="R33" s="598"/>
      <c r="S33" s="19">
        <v>0</v>
      </c>
      <c r="T33" s="598"/>
      <c r="U33" s="19">
        <v>0</v>
      </c>
      <c r="V33" s="598"/>
      <c r="W33" s="19">
        <v>0</v>
      </c>
      <c r="X33" s="598"/>
      <c r="Y33" s="19">
        <v>0</v>
      </c>
      <c r="Z33" s="598"/>
      <c r="AA33" s="19">
        <v>0</v>
      </c>
      <c r="AB33" s="598"/>
      <c r="AC33" s="19">
        <v>0</v>
      </c>
      <c r="AD33" s="598" t="s">
        <v>74</v>
      </c>
      <c r="AE33" s="19">
        <v>0</v>
      </c>
      <c r="AF33" s="598"/>
      <c r="AG33" s="19">
        <v>0</v>
      </c>
      <c r="AH33" s="598"/>
      <c r="AI33" s="19">
        <v>0</v>
      </c>
      <c r="AJ33" s="598"/>
      <c r="AK33" s="19">
        <v>0</v>
      </c>
      <c r="AL33" s="598"/>
      <c r="AM33" s="19">
        <v>0</v>
      </c>
      <c r="AN33" s="598"/>
      <c r="AO33" s="19">
        <v>0</v>
      </c>
      <c r="AP33" s="598"/>
      <c r="AQ33" s="19">
        <v>0</v>
      </c>
      <c r="AR33" s="598"/>
      <c r="AS33" s="19">
        <v>0</v>
      </c>
      <c r="AT33" s="598"/>
      <c r="AU33" s="19">
        <v>2807</v>
      </c>
      <c r="AV33" s="598"/>
      <c r="AW33" s="19">
        <v>0</v>
      </c>
      <c r="AX33" s="598"/>
      <c r="AY33" s="19">
        <v>0</v>
      </c>
      <c r="AZ33" s="598"/>
      <c r="BA33" s="19">
        <v>0</v>
      </c>
      <c r="BB33" s="598"/>
      <c r="BC33" s="19">
        <v>0</v>
      </c>
      <c r="BD33" s="598"/>
      <c r="BE33" s="19">
        <v>0</v>
      </c>
      <c r="BF33" s="598"/>
      <c r="BG33" s="19">
        <v>0</v>
      </c>
      <c r="BH33" s="612"/>
      <c r="BI33" s="19">
        <v>0</v>
      </c>
      <c r="BJ33" s="598"/>
      <c r="BK33" s="19">
        <v>0</v>
      </c>
      <c r="BL33" s="598"/>
      <c r="BM33" s="19">
        <v>0</v>
      </c>
      <c r="BN33" s="598" t="s">
        <v>74</v>
      </c>
      <c r="BO33" s="19">
        <v>0</v>
      </c>
      <c r="BP33" s="598"/>
      <c r="BQ33" s="19">
        <v>0</v>
      </c>
      <c r="BR33" s="612"/>
      <c r="BS33" s="19">
        <v>0</v>
      </c>
      <c r="BT33" s="598"/>
      <c r="BU33" s="19">
        <v>0</v>
      </c>
      <c r="BV33" s="598"/>
      <c r="BW33" s="19">
        <v>0</v>
      </c>
      <c r="BX33" s="598"/>
      <c r="BY33" s="19">
        <v>0</v>
      </c>
    </row>
    <row r="34" spans="1:77">
      <c r="A34" s="599" t="s">
        <v>895</v>
      </c>
      <c r="B34" s="598" t="s">
        <v>74</v>
      </c>
      <c r="C34" s="617">
        <f>ROUND(SUM(C25:C33),1)</f>
        <v>4001485</v>
      </c>
      <c r="D34" s="599"/>
      <c r="E34" s="617">
        <f>ROUND(SUM(E25:E33),1)</f>
        <v>0</v>
      </c>
      <c r="F34" s="599"/>
      <c r="G34" s="617">
        <f>ROUND(SUM(G25:G33),1)</f>
        <v>0</v>
      </c>
      <c r="H34" s="599"/>
      <c r="I34" s="617">
        <f>ROUND(SUM(I25:I33),1)</f>
        <v>0</v>
      </c>
      <c r="J34" s="599"/>
      <c r="K34" s="617">
        <f>ROUND(SUM(K25:K33),1)</f>
        <v>0</v>
      </c>
      <c r="L34" s="599"/>
      <c r="M34" s="617">
        <f>ROUND(SUM(M25:M33),1)</f>
        <v>0</v>
      </c>
      <c r="N34" s="599"/>
      <c r="O34" s="617">
        <f>ROUND(SUM(O25:O33),1)</f>
        <v>0</v>
      </c>
      <c r="P34" s="599"/>
      <c r="Q34" s="617">
        <f>ROUND(SUM(Q25:Q33),1)</f>
        <v>1645</v>
      </c>
      <c r="R34" s="599"/>
      <c r="S34" s="617">
        <f>ROUND(SUM(S25:S33),1)</f>
        <v>158799</v>
      </c>
      <c r="T34" s="599"/>
      <c r="U34" s="617">
        <f>ROUND(SUM(U25:U33),1)</f>
        <v>0</v>
      </c>
      <c r="V34" s="599"/>
      <c r="W34" s="617">
        <f>ROUND(SUM(W25:W33),1)</f>
        <v>0</v>
      </c>
      <c r="X34" s="599"/>
      <c r="Y34" s="617">
        <f>ROUND(SUM(Y25:Y33),1)</f>
        <v>0</v>
      </c>
      <c r="Z34" s="599"/>
      <c r="AA34" s="617">
        <f>ROUND(SUM(AA25:AA33),1)</f>
        <v>144667</v>
      </c>
      <c r="AB34" s="599"/>
      <c r="AC34" s="617">
        <f>ROUND(SUM(AC25:AC33),1)</f>
        <v>0</v>
      </c>
      <c r="AD34" s="599"/>
      <c r="AE34" s="617">
        <f>ROUND(SUM(AE25:AE33),1)</f>
        <v>0</v>
      </c>
      <c r="AF34" s="599"/>
      <c r="AG34" s="617">
        <f>ROUND(SUM(AG25:AG33),1)</f>
        <v>0</v>
      </c>
      <c r="AH34" s="599"/>
      <c r="AI34" s="617">
        <f>ROUND(SUM(AI25:AI33),1)</f>
        <v>1081</v>
      </c>
      <c r="AJ34" s="599"/>
      <c r="AK34" s="617">
        <f>ROUND(SUM(AK25:AK33),1)</f>
        <v>0</v>
      </c>
      <c r="AL34" s="599"/>
      <c r="AM34" s="617">
        <f>ROUND(SUM(AM25:AM33),1)</f>
        <v>1924094</v>
      </c>
      <c r="AN34" s="599"/>
      <c r="AO34" s="617">
        <f>ROUND(SUM(AO25:AO33),1)</f>
        <v>140288</v>
      </c>
      <c r="AP34" s="599"/>
      <c r="AQ34" s="617">
        <f>ROUND(SUM(AQ25:AQ33),1)</f>
        <v>226049</v>
      </c>
      <c r="AR34" s="599"/>
      <c r="AS34" s="617">
        <f>ROUND(SUM(AS25:AS33),1)</f>
        <v>47</v>
      </c>
      <c r="AT34" s="599"/>
      <c r="AU34" s="617">
        <f>ROUND(SUM(AU25:AU33),1)</f>
        <v>2807</v>
      </c>
      <c r="AV34" s="599"/>
      <c r="AW34" s="617">
        <f>ROUND(SUM(AW25:AW33),1)</f>
        <v>0</v>
      </c>
      <c r="AX34" s="599"/>
      <c r="AY34" s="617">
        <f>ROUND(SUM(AY25:AY33),1)</f>
        <v>0</v>
      </c>
      <c r="AZ34" s="599"/>
      <c r="BA34" s="617">
        <f>ROUND(SUM(BA25:BA33),1)</f>
        <v>0</v>
      </c>
      <c r="BB34" s="599"/>
      <c r="BC34" s="617">
        <f>ROUND(SUM(BC25:BC33),1)</f>
        <v>0</v>
      </c>
      <c r="BD34" s="599"/>
      <c r="BE34" s="617">
        <f>ROUND(SUM(BE25:BE33),1)</f>
        <v>0</v>
      </c>
      <c r="BF34" s="599"/>
      <c r="BG34" s="617">
        <f>ROUND(SUM(BG25:BG33),1)</f>
        <v>0</v>
      </c>
      <c r="BH34" s="599"/>
      <c r="BI34" s="617">
        <f>ROUND(SUM(BI25:BI33),1)</f>
        <v>0</v>
      </c>
      <c r="BJ34" s="599"/>
      <c r="BK34" s="617">
        <f>ROUND(SUM(BK25:BK33),1)</f>
        <v>0</v>
      </c>
      <c r="BL34" s="599"/>
      <c r="BM34" s="617">
        <f>ROUND(SUM(BM25:BM33),1)</f>
        <v>18584</v>
      </c>
      <c r="BN34" s="599" t="s">
        <v>74</v>
      </c>
      <c r="BO34" s="617">
        <f>ROUND(SUM(BO25:BO33),1)</f>
        <v>0</v>
      </c>
      <c r="BP34" s="599"/>
      <c r="BQ34" s="617">
        <f>ROUND(SUM(BQ25:BQ33),1)</f>
        <v>0</v>
      </c>
      <c r="BR34" s="599"/>
      <c r="BS34" s="617">
        <f>ROUND(SUM(BS25:BS33),1)</f>
        <v>0</v>
      </c>
      <c r="BT34" s="599"/>
      <c r="BU34" s="617">
        <f>ROUND(SUM(BU25:BU33),1)</f>
        <v>0</v>
      </c>
      <c r="BV34" s="599"/>
      <c r="BW34" s="617">
        <f>ROUND(SUM(BW25:BW33),1)</f>
        <v>0</v>
      </c>
      <c r="BX34" s="599"/>
      <c r="BY34" s="617">
        <f>ROUND(SUM(BY25:BY33),1)</f>
        <v>0</v>
      </c>
    </row>
    <row r="35" spans="1:77">
      <c r="A35" s="598" t="s">
        <v>896</v>
      </c>
      <c r="B35" s="598" t="s">
        <v>74</v>
      </c>
      <c r="C35" s="19">
        <v>4784621</v>
      </c>
      <c r="D35" s="598"/>
      <c r="E35" s="19">
        <v>0</v>
      </c>
      <c r="F35" s="598"/>
      <c r="G35" s="19">
        <v>0</v>
      </c>
      <c r="H35" s="598"/>
      <c r="I35" s="19">
        <v>0</v>
      </c>
      <c r="J35" s="19"/>
      <c r="K35" s="19">
        <v>0</v>
      </c>
      <c r="L35" s="598"/>
      <c r="M35" s="19">
        <v>0</v>
      </c>
      <c r="N35" s="598"/>
      <c r="O35" s="19">
        <v>409618</v>
      </c>
      <c r="P35" s="598"/>
      <c r="Q35" s="19">
        <v>2092127</v>
      </c>
      <c r="R35" s="598"/>
      <c r="S35" s="19">
        <v>2031</v>
      </c>
      <c r="T35" s="598"/>
      <c r="U35" s="19">
        <v>0</v>
      </c>
      <c r="V35" s="598"/>
      <c r="W35" s="19">
        <v>25164</v>
      </c>
      <c r="X35" s="598"/>
      <c r="Y35" s="19">
        <v>0</v>
      </c>
      <c r="Z35" s="598"/>
      <c r="AA35" s="19">
        <v>215925</v>
      </c>
      <c r="AB35" s="598"/>
      <c r="AC35" s="19">
        <v>0</v>
      </c>
      <c r="AD35" s="598" t="s">
        <v>74</v>
      </c>
      <c r="AE35" s="19">
        <v>0</v>
      </c>
      <c r="AF35" s="598"/>
      <c r="AG35" s="19">
        <v>0</v>
      </c>
      <c r="AH35" s="598"/>
      <c r="AI35" s="19">
        <v>104995</v>
      </c>
      <c r="AJ35" s="598"/>
      <c r="AK35" s="19">
        <v>0</v>
      </c>
      <c r="AL35" s="598"/>
      <c r="AM35" s="19">
        <v>389</v>
      </c>
      <c r="AN35" s="598"/>
      <c r="AO35" s="19">
        <v>396623</v>
      </c>
      <c r="AP35" s="598"/>
      <c r="AQ35" s="19">
        <v>59938</v>
      </c>
      <c r="AR35" s="598"/>
      <c r="AS35" s="19">
        <v>168</v>
      </c>
      <c r="AT35" s="598"/>
      <c r="AU35" s="19">
        <v>0</v>
      </c>
      <c r="AV35" s="598"/>
      <c r="AW35" s="19">
        <v>0</v>
      </c>
      <c r="AX35" s="598"/>
      <c r="AY35" s="19">
        <v>0</v>
      </c>
      <c r="AZ35" s="598"/>
      <c r="BA35" s="19">
        <v>0</v>
      </c>
      <c r="BB35" s="598"/>
      <c r="BC35" s="19">
        <v>0</v>
      </c>
      <c r="BD35" s="598"/>
      <c r="BE35" s="19">
        <v>0</v>
      </c>
      <c r="BF35" s="598"/>
      <c r="BG35" s="19">
        <v>0</v>
      </c>
      <c r="BH35" s="612"/>
      <c r="BI35" s="19">
        <v>0</v>
      </c>
      <c r="BJ35" s="598"/>
      <c r="BK35" s="19">
        <v>0</v>
      </c>
      <c r="BL35" s="598"/>
      <c r="BM35" s="19">
        <v>238557</v>
      </c>
      <c r="BN35" s="598" t="s">
        <v>74</v>
      </c>
      <c r="BO35" s="19">
        <v>54656</v>
      </c>
      <c r="BP35" s="598"/>
      <c r="BQ35" s="19">
        <v>82849</v>
      </c>
      <c r="BR35" s="612"/>
      <c r="BS35" s="19">
        <v>0</v>
      </c>
      <c r="BT35" s="598"/>
      <c r="BU35" s="19">
        <v>0</v>
      </c>
      <c r="BV35" s="598"/>
      <c r="BW35" s="19">
        <v>0</v>
      </c>
      <c r="BX35" s="598"/>
      <c r="BY35" s="19">
        <v>0</v>
      </c>
    </row>
    <row r="36" spans="1:77">
      <c r="A36" s="599" t="s">
        <v>897</v>
      </c>
      <c r="B36" s="599" t="s">
        <v>74</v>
      </c>
      <c r="C36" s="615">
        <f>ROUND(SUM(C34:C35),1)</f>
        <v>8786106</v>
      </c>
      <c r="D36" s="599"/>
      <c r="E36" s="615">
        <f>ROUND(SUM(E34:E35),1)</f>
        <v>0</v>
      </c>
      <c r="F36" s="599"/>
      <c r="G36" s="615">
        <f>ROUND(SUM(G34:G35),1)</f>
        <v>0</v>
      </c>
      <c r="H36" s="599"/>
      <c r="I36" s="615">
        <f>ROUND(SUM(I34:I35),1)</f>
        <v>0</v>
      </c>
      <c r="J36" s="599"/>
      <c r="K36" s="615">
        <f>ROUND(SUM(K34:K35),1)</f>
        <v>0</v>
      </c>
      <c r="L36" s="599"/>
      <c r="M36" s="615">
        <f>ROUND(SUM(M34:M35),1)</f>
        <v>0</v>
      </c>
      <c r="N36" s="599"/>
      <c r="O36" s="615">
        <f>ROUND(SUM(O34:O35),1)</f>
        <v>409618</v>
      </c>
      <c r="P36" s="599"/>
      <c r="Q36" s="615">
        <f>ROUND(SUM(Q34:Q35),1)</f>
        <v>2093772</v>
      </c>
      <c r="R36" s="599"/>
      <c r="S36" s="615">
        <f>ROUND(SUM(S34:S35),1)</f>
        <v>160830</v>
      </c>
      <c r="T36" s="599"/>
      <c r="U36" s="615">
        <f>ROUND(SUM(U34:U35),1)</f>
        <v>0</v>
      </c>
      <c r="V36" s="599"/>
      <c r="W36" s="615">
        <f>ROUND(SUM(W34:W35),1)</f>
        <v>25164</v>
      </c>
      <c r="X36" s="599"/>
      <c r="Y36" s="615">
        <f>ROUND(SUM(Y34:Y35),1)</f>
        <v>0</v>
      </c>
      <c r="Z36" s="599"/>
      <c r="AA36" s="615">
        <f>ROUND(SUM(AA34:AA35),1)</f>
        <v>360592</v>
      </c>
      <c r="AB36" s="599"/>
      <c r="AC36" s="615">
        <f>ROUND(SUM(AC34:AC35),1)</f>
        <v>0</v>
      </c>
      <c r="AD36" s="599" t="s">
        <v>74</v>
      </c>
      <c r="AE36" s="615">
        <f>ROUND(SUM(AE34:AE35),1)</f>
        <v>0</v>
      </c>
      <c r="AF36" s="599"/>
      <c r="AG36" s="615">
        <f>ROUND(SUM(AG34:AG35),1)</f>
        <v>0</v>
      </c>
      <c r="AH36" s="599"/>
      <c r="AI36" s="615">
        <f>ROUND(SUM(AI34:AI35),1)</f>
        <v>106076</v>
      </c>
      <c r="AJ36" s="599"/>
      <c r="AK36" s="615">
        <f>ROUND(SUM(AK34:AK35),1)</f>
        <v>0</v>
      </c>
      <c r="AL36" s="599"/>
      <c r="AM36" s="615">
        <f>ROUND(SUM(AM34:AM35),1)</f>
        <v>1924483</v>
      </c>
      <c r="AN36" s="599"/>
      <c r="AO36" s="615">
        <f>ROUND(SUM(AO34:AO35),1)</f>
        <v>536911</v>
      </c>
      <c r="AP36" s="599"/>
      <c r="AQ36" s="615">
        <f>ROUND(SUM(AQ34:AQ35),1)</f>
        <v>285987</v>
      </c>
      <c r="AR36" s="599"/>
      <c r="AS36" s="615">
        <f>ROUND(SUM(AS34:AS35),1)</f>
        <v>215</v>
      </c>
      <c r="AT36" s="599"/>
      <c r="AU36" s="615">
        <f>ROUND(SUM(AU34:AU35),1)</f>
        <v>2807</v>
      </c>
      <c r="AV36" s="599"/>
      <c r="AW36" s="615">
        <f>ROUND(SUM(AW34:AW35),1)</f>
        <v>0</v>
      </c>
      <c r="AX36" s="599"/>
      <c r="AY36" s="615">
        <f>ROUND(SUM(AY34:AY35),1)</f>
        <v>0</v>
      </c>
      <c r="AZ36" s="599"/>
      <c r="BA36" s="615">
        <f>ROUND(SUM(BA34:BA35),1)</f>
        <v>0</v>
      </c>
      <c r="BB36" s="599"/>
      <c r="BC36" s="615">
        <f>ROUND(SUM(BC34:BC35),1)</f>
        <v>0</v>
      </c>
      <c r="BD36" s="599"/>
      <c r="BE36" s="615">
        <f>ROUND(SUM(BE34:BE35),1)</f>
        <v>0</v>
      </c>
      <c r="BF36" s="599"/>
      <c r="BG36" s="615">
        <f>ROUND(SUM(BG34:BG35),1)</f>
        <v>0</v>
      </c>
      <c r="BH36" s="599"/>
      <c r="BI36" s="615">
        <f>ROUND(SUM(BI34:BI35),1)</f>
        <v>0</v>
      </c>
      <c r="BJ36" s="599"/>
      <c r="BK36" s="615">
        <f>ROUND(SUM(BK34:BK35),1)</f>
        <v>0</v>
      </c>
      <c r="BL36" s="599"/>
      <c r="BM36" s="615">
        <f>ROUND(SUM(BM34:BM35),1)</f>
        <v>257141</v>
      </c>
      <c r="BN36" s="599" t="s">
        <v>74</v>
      </c>
      <c r="BO36" s="615">
        <f>ROUND(SUM(BO34:BO35),1)</f>
        <v>54656</v>
      </c>
      <c r="BP36" s="599"/>
      <c r="BQ36" s="615">
        <f>ROUND(SUM(BQ34:BQ35),1)</f>
        <v>82849</v>
      </c>
      <c r="BR36" s="599"/>
      <c r="BS36" s="615">
        <f>ROUND(SUM(BS34:BS35),1)</f>
        <v>0</v>
      </c>
      <c r="BT36" s="599"/>
      <c r="BU36" s="615">
        <f>ROUND(SUM(BU34:BU35),1)</f>
        <v>0</v>
      </c>
      <c r="BV36" s="599"/>
      <c r="BW36" s="615">
        <f>ROUND(SUM(BW34:BW35),1)</f>
        <v>0</v>
      </c>
      <c r="BX36" s="599"/>
      <c r="BY36" s="615">
        <f>ROUND(SUM(BY34:BY35),1)</f>
        <v>0</v>
      </c>
    </row>
    <row r="37" spans="1:77">
      <c r="A37" s="599"/>
      <c r="B37" s="599" t="s">
        <v>74</v>
      </c>
      <c r="C37" s="599" t="s">
        <v>74</v>
      </c>
      <c r="D37" s="599"/>
      <c r="E37" s="599" t="s">
        <v>74</v>
      </c>
      <c r="F37" s="599"/>
      <c r="G37" s="599" t="s">
        <v>74</v>
      </c>
      <c r="H37" s="599"/>
      <c r="I37" s="599" t="s">
        <v>74</v>
      </c>
      <c r="J37" s="599"/>
      <c r="K37" s="599" t="s">
        <v>74</v>
      </c>
      <c r="L37" s="599"/>
      <c r="M37" s="599" t="s">
        <v>74</v>
      </c>
      <c r="N37" s="599"/>
      <c r="O37" s="599" t="s">
        <v>74</v>
      </c>
      <c r="P37" s="599"/>
      <c r="Q37" s="599" t="s">
        <v>74</v>
      </c>
      <c r="R37" s="599"/>
      <c r="S37" s="599" t="s">
        <v>74</v>
      </c>
      <c r="T37" s="599"/>
      <c r="U37" s="599" t="s">
        <v>74</v>
      </c>
      <c r="V37" s="599"/>
      <c r="W37" s="599" t="s">
        <v>74</v>
      </c>
      <c r="X37" s="599"/>
      <c r="Y37" s="599" t="s">
        <v>74</v>
      </c>
      <c r="Z37" s="599"/>
      <c r="AA37" s="599" t="s">
        <v>74</v>
      </c>
      <c r="AB37" s="599"/>
      <c r="AC37" s="599" t="s">
        <v>74</v>
      </c>
      <c r="AD37" s="599" t="s">
        <v>74</v>
      </c>
      <c r="AE37" s="599" t="s">
        <v>74</v>
      </c>
      <c r="AF37" s="599"/>
      <c r="AG37" s="599" t="s">
        <v>74</v>
      </c>
      <c r="AH37" s="599"/>
      <c r="AI37" s="599" t="s">
        <v>74</v>
      </c>
      <c r="AJ37" s="599"/>
      <c r="AK37" s="599" t="s">
        <v>74</v>
      </c>
      <c r="AL37" s="599"/>
      <c r="AM37" s="599" t="s">
        <v>74</v>
      </c>
      <c r="AN37" s="599"/>
      <c r="AO37" s="599" t="s">
        <v>74</v>
      </c>
      <c r="AP37" s="599"/>
      <c r="AQ37" s="599" t="s">
        <v>74</v>
      </c>
      <c r="AR37" s="599"/>
      <c r="AS37" s="599" t="s">
        <v>74</v>
      </c>
      <c r="AT37" s="599"/>
      <c r="AU37" s="599" t="s">
        <v>74</v>
      </c>
      <c r="AV37" s="599"/>
      <c r="AW37" s="599" t="s">
        <v>74</v>
      </c>
      <c r="AX37" s="599"/>
      <c r="AY37" s="599" t="s">
        <v>74</v>
      </c>
      <c r="AZ37" s="599"/>
      <c r="BA37" s="599" t="s">
        <v>74</v>
      </c>
      <c r="BB37" s="599"/>
      <c r="BC37" s="599" t="s">
        <v>74</v>
      </c>
      <c r="BD37" s="599"/>
      <c r="BE37" s="599" t="s">
        <v>74</v>
      </c>
      <c r="BF37" s="599"/>
      <c r="BG37" s="599" t="s">
        <v>74</v>
      </c>
      <c r="BH37" s="599"/>
      <c r="BI37" s="599" t="s">
        <v>74</v>
      </c>
      <c r="BJ37" s="599"/>
      <c r="BK37" s="599" t="s">
        <v>74</v>
      </c>
      <c r="BL37" s="599"/>
      <c r="BM37" s="599" t="s">
        <v>74</v>
      </c>
      <c r="BN37" s="599" t="s">
        <v>74</v>
      </c>
      <c r="BO37" s="599" t="s">
        <v>74</v>
      </c>
      <c r="BP37" s="599"/>
      <c r="BQ37" s="599" t="s">
        <v>74</v>
      </c>
      <c r="BR37" s="599"/>
      <c r="BS37" s="599" t="s">
        <v>74</v>
      </c>
      <c r="BT37" s="599"/>
      <c r="BU37" s="599" t="s">
        <v>74</v>
      </c>
      <c r="BV37" s="599"/>
      <c r="BW37" s="599" t="s">
        <v>74</v>
      </c>
      <c r="BX37" s="599"/>
      <c r="BY37" s="599" t="s">
        <v>74</v>
      </c>
    </row>
    <row r="38" spans="1:77">
      <c r="A38" s="599" t="s">
        <v>186</v>
      </c>
      <c r="B38" s="599" t="s">
        <v>74</v>
      </c>
      <c r="C38" s="599" t="s">
        <v>74</v>
      </c>
      <c r="D38" s="599"/>
      <c r="E38" s="599" t="s">
        <v>74</v>
      </c>
      <c r="F38" s="599"/>
      <c r="G38" s="599" t="s">
        <v>74</v>
      </c>
      <c r="H38" s="599"/>
      <c r="I38" s="599" t="s">
        <v>74</v>
      </c>
      <c r="J38" s="599"/>
      <c r="K38" s="599" t="s">
        <v>74</v>
      </c>
      <c r="L38" s="599"/>
      <c r="M38" s="599" t="s">
        <v>74</v>
      </c>
      <c r="N38" s="599"/>
      <c r="O38" s="599" t="s">
        <v>74</v>
      </c>
      <c r="P38" s="599"/>
      <c r="Q38" s="599" t="s">
        <v>74</v>
      </c>
      <c r="R38" s="599"/>
      <c r="S38" s="599" t="s">
        <v>74</v>
      </c>
      <c r="T38" s="599"/>
      <c r="U38" s="599" t="s">
        <v>74</v>
      </c>
      <c r="V38" s="599"/>
      <c r="W38" s="599" t="s">
        <v>74</v>
      </c>
      <c r="X38" s="599"/>
      <c r="Y38" s="599" t="s">
        <v>74</v>
      </c>
      <c r="Z38" s="599"/>
      <c r="AA38" s="599" t="s">
        <v>74</v>
      </c>
      <c r="AB38" s="599"/>
      <c r="AC38" s="599" t="s">
        <v>74</v>
      </c>
      <c r="AD38" s="599" t="s">
        <v>74</v>
      </c>
      <c r="AE38" s="599" t="s">
        <v>74</v>
      </c>
      <c r="AF38" s="599"/>
      <c r="AG38" s="599" t="s">
        <v>74</v>
      </c>
      <c r="AH38" s="599"/>
      <c r="AI38" s="599" t="s">
        <v>74</v>
      </c>
      <c r="AJ38" s="599"/>
      <c r="AK38" s="599" t="s">
        <v>74</v>
      </c>
      <c r="AL38" s="599"/>
      <c r="AM38" s="599" t="s">
        <v>74</v>
      </c>
      <c r="AN38" s="599"/>
      <c r="AO38" s="599" t="s">
        <v>74</v>
      </c>
      <c r="AP38" s="599"/>
      <c r="AQ38" s="599" t="s">
        <v>74</v>
      </c>
      <c r="AR38" s="599"/>
      <c r="AS38" s="599" t="s">
        <v>74</v>
      </c>
      <c r="AT38" s="599"/>
      <c r="AU38" s="599" t="s">
        <v>74</v>
      </c>
      <c r="AV38" s="599"/>
      <c r="AW38" s="599" t="s">
        <v>74</v>
      </c>
      <c r="AX38" s="599"/>
      <c r="AY38" s="599" t="s">
        <v>74</v>
      </c>
      <c r="AZ38" s="599"/>
      <c r="BA38" s="599" t="s">
        <v>74</v>
      </c>
      <c r="BB38" s="599"/>
      <c r="BC38" s="599" t="s">
        <v>74</v>
      </c>
      <c r="BD38" s="599"/>
      <c r="BE38" s="599" t="s">
        <v>74</v>
      </c>
      <c r="BF38" s="599"/>
      <c r="BG38" s="599" t="s">
        <v>74</v>
      </c>
      <c r="BH38" s="599"/>
      <c r="BI38" s="599" t="s">
        <v>74</v>
      </c>
      <c r="BJ38" s="599"/>
      <c r="BK38" s="599" t="s">
        <v>74</v>
      </c>
      <c r="BL38" s="599"/>
      <c r="BM38" s="599" t="s">
        <v>74</v>
      </c>
      <c r="BN38" s="599" t="s">
        <v>74</v>
      </c>
      <c r="BO38" s="599" t="s">
        <v>74</v>
      </c>
      <c r="BP38" s="599"/>
      <c r="BQ38" s="599" t="s">
        <v>74</v>
      </c>
      <c r="BR38" s="599"/>
      <c r="BS38" s="599" t="s">
        <v>74</v>
      </c>
      <c r="BT38" s="599"/>
      <c r="BU38" s="599" t="s">
        <v>74</v>
      </c>
      <c r="BV38" s="599"/>
      <c r="BW38" s="599" t="s">
        <v>74</v>
      </c>
      <c r="BX38" s="599"/>
      <c r="BY38" s="599" t="s">
        <v>74</v>
      </c>
    </row>
    <row r="39" spans="1:77">
      <c r="A39" s="599" t="s">
        <v>898</v>
      </c>
      <c r="B39" s="599" t="s">
        <v>74</v>
      </c>
      <c r="C39" s="618">
        <f>ROUND(SUM(C21)-SUM(C36),1)</f>
        <v>-3857121</v>
      </c>
      <c r="D39" s="599"/>
      <c r="E39" s="618">
        <f>ROUND(SUM(E21)-SUM(E36),1)</f>
        <v>0</v>
      </c>
      <c r="F39" s="599"/>
      <c r="G39" s="618">
        <f>ROUND(SUM(G21)-SUM(G36),1)</f>
        <v>16</v>
      </c>
      <c r="H39" s="599"/>
      <c r="I39" s="618">
        <f>ROUND(SUM(I21)-SUM(I36),1)</f>
        <v>0</v>
      </c>
      <c r="J39" s="599"/>
      <c r="K39" s="618">
        <f>ROUND(SUM(K21)-SUM(K36),1)</f>
        <v>0</v>
      </c>
      <c r="L39" s="599"/>
      <c r="M39" s="618">
        <f>ROUND(SUM(M21)-SUM(M36),1)</f>
        <v>0</v>
      </c>
      <c r="N39" s="599"/>
      <c r="O39" s="618">
        <f>ROUND(SUM(O21)-SUM(O36),1)</f>
        <v>-119905</v>
      </c>
      <c r="P39" s="599"/>
      <c r="Q39" s="618">
        <f>ROUND(SUM(Q21)-SUM(Q36),1)</f>
        <v>288129</v>
      </c>
      <c r="R39" s="599"/>
      <c r="S39" s="618">
        <f>ROUND(SUM(S21)-SUM(S36),1)</f>
        <v>-160830</v>
      </c>
      <c r="T39" s="599"/>
      <c r="U39" s="618">
        <f>ROUND(SUM(U21)-SUM(U36),1)</f>
        <v>0</v>
      </c>
      <c r="V39" s="599"/>
      <c r="W39" s="618">
        <f>ROUND(SUM(W21)-SUM(W36),1)</f>
        <v>-13980</v>
      </c>
      <c r="X39" s="599"/>
      <c r="Y39" s="618">
        <f>ROUND(SUM(Y21)-SUM(Y36),1)</f>
        <v>0</v>
      </c>
      <c r="Z39" s="599"/>
      <c r="AA39" s="618">
        <f>ROUND(SUM(AA21)-SUM(AA36),1)</f>
        <v>-11628</v>
      </c>
      <c r="AB39" s="599"/>
      <c r="AC39" s="618">
        <f>ROUND(SUM(AC21)-SUM(AC36),1)</f>
        <v>0</v>
      </c>
      <c r="AD39" s="599"/>
      <c r="AE39" s="618">
        <f>ROUND(SUM(AE21)-SUM(AE36),1)</f>
        <v>0</v>
      </c>
      <c r="AF39" s="599"/>
      <c r="AG39" s="618">
        <f>ROUND(SUM(AG21)-SUM(AG36),1)</f>
        <v>52</v>
      </c>
      <c r="AH39" s="599"/>
      <c r="AI39" s="618">
        <f>ROUND(SUM(AI21)-SUM(AI36),1)</f>
        <v>-8381</v>
      </c>
      <c r="AJ39" s="599"/>
      <c r="AK39" s="618">
        <f>ROUND(SUM(AK21)-SUM(AK36),1)</f>
        <v>0</v>
      </c>
      <c r="AL39" s="599"/>
      <c r="AM39" s="618">
        <f>ROUND(SUM(AM21)-SUM(AM36),1)</f>
        <v>-1682739</v>
      </c>
      <c r="AN39" s="599"/>
      <c r="AO39" s="618">
        <f>ROUND(SUM(AO21)-SUM(AO36),1)</f>
        <v>-175916</v>
      </c>
      <c r="AP39" s="599"/>
      <c r="AQ39" s="618">
        <f>ROUND(SUM(AQ21)-SUM(AQ36),1)</f>
        <v>-219403</v>
      </c>
      <c r="AR39" s="599"/>
      <c r="AS39" s="618">
        <f>ROUND(SUM(AS21)-SUM(AS36),1)</f>
        <v>13100</v>
      </c>
      <c r="AT39" s="599"/>
      <c r="AU39" s="618">
        <f>ROUND(SUM(AU21)-SUM(AU36),1)</f>
        <v>2516</v>
      </c>
      <c r="AV39" s="599"/>
      <c r="AW39" s="618">
        <f>ROUND(SUM(AW21)-SUM(AW36),1)</f>
        <v>0</v>
      </c>
      <c r="AX39" s="599"/>
      <c r="AY39" s="618">
        <f>ROUND(SUM(AY21)-SUM(AY36),1)</f>
        <v>0</v>
      </c>
      <c r="AZ39" s="599"/>
      <c r="BA39" s="618">
        <f>ROUND(SUM(BA21)-SUM(BA36),1)</f>
        <v>1</v>
      </c>
      <c r="BB39" s="599"/>
      <c r="BC39" s="618">
        <f>ROUND(SUM(BC21)-SUM(BC36),1)</f>
        <v>0</v>
      </c>
      <c r="BD39" s="599"/>
      <c r="BE39" s="618">
        <f>ROUND(SUM(BE21)-SUM(BE36),1)</f>
        <v>0</v>
      </c>
      <c r="BF39" s="599"/>
      <c r="BG39" s="618">
        <f>ROUND(SUM(BG21)-SUM(BG36),1)</f>
        <v>0</v>
      </c>
      <c r="BH39" s="599"/>
      <c r="BI39" s="618">
        <f>ROUND(SUM(BI21)-SUM(BI36),1)</f>
        <v>0</v>
      </c>
      <c r="BJ39" s="599"/>
      <c r="BK39" s="618">
        <f>ROUND(SUM(BK21)-SUM(BK36),1)</f>
        <v>0</v>
      </c>
      <c r="BL39" s="599"/>
      <c r="BM39" s="618">
        <f>ROUND(SUM(BM21)-SUM(BM36),1)</f>
        <v>-42038</v>
      </c>
      <c r="BN39" s="599" t="s">
        <v>74</v>
      </c>
      <c r="BO39" s="618">
        <f>ROUND(SUM(BO21)-SUM(BO36),1)</f>
        <v>-28919</v>
      </c>
      <c r="BP39" s="599"/>
      <c r="BQ39" s="618">
        <f>ROUND(SUM(BQ21)-SUM(BQ36),1)</f>
        <v>-76713</v>
      </c>
      <c r="BR39" s="599"/>
      <c r="BS39" s="618">
        <f>ROUND(SUM(BS21)-SUM(BS36),1)</f>
        <v>26</v>
      </c>
      <c r="BT39" s="599"/>
      <c r="BU39" s="618">
        <f>ROUND(SUM(BU21)-SUM(BU36),1)</f>
        <v>0</v>
      </c>
      <c r="BV39" s="599"/>
      <c r="BW39" s="618">
        <f>ROUND(SUM(BW21)-SUM(BW36),1)</f>
        <v>0</v>
      </c>
      <c r="BX39" s="599"/>
      <c r="BY39" s="618">
        <f>ROUND(SUM(BY21)-SUM(BY36),1)</f>
        <v>0</v>
      </c>
    </row>
    <row r="40" spans="1:77">
      <c r="A40" s="599"/>
      <c r="B40" s="599" t="s">
        <v>74</v>
      </c>
      <c r="C40" s="599"/>
      <c r="D40" s="599"/>
      <c r="E40" s="599"/>
      <c r="F40" s="599"/>
      <c r="G40" s="599"/>
      <c r="H40" s="599"/>
      <c r="I40" s="599"/>
      <c r="J40" s="599"/>
      <c r="K40" s="599"/>
      <c r="L40" s="599"/>
      <c r="M40" s="599"/>
      <c r="N40" s="599"/>
      <c r="O40" s="599"/>
      <c r="P40" s="599"/>
      <c r="Q40" s="599"/>
      <c r="R40" s="599"/>
      <c r="S40" s="599"/>
      <c r="T40" s="599"/>
      <c r="U40" s="599"/>
      <c r="V40" s="599"/>
      <c r="W40" s="599"/>
      <c r="X40" s="599"/>
      <c r="Y40" s="599"/>
      <c r="Z40" s="599"/>
      <c r="AA40" s="599"/>
      <c r="AB40" s="599"/>
      <c r="AC40" s="599"/>
      <c r="AD40" s="599" t="s">
        <v>74</v>
      </c>
      <c r="AE40" s="599"/>
      <c r="AF40" s="599"/>
      <c r="AG40" s="599"/>
      <c r="AH40" s="599"/>
      <c r="AI40" s="599"/>
      <c r="AJ40" s="599"/>
      <c r="AK40" s="599"/>
      <c r="AL40" s="599"/>
      <c r="AM40" s="599"/>
      <c r="AN40" s="599"/>
      <c r="AO40" s="599"/>
      <c r="AP40" s="599"/>
      <c r="AQ40" s="599"/>
      <c r="AR40" s="599"/>
      <c r="AS40" s="599"/>
      <c r="AT40" s="599"/>
      <c r="AU40" s="599"/>
      <c r="AV40" s="599"/>
      <c r="AW40" s="599"/>
      <c r="AX40" s="599"/>
      <c r="AY40" s="599"/>
      <c r="AZ40" s="599"/>
      <c r="BA40" s="599"/>
      <c r="BB40" s="599"/>
      <c r="BC40" s="599"/>
      <c r="BD40" s="599"/>
      <c r="BE40" s="599"/>
      <c r="BF40" s="599"/>
      <c r="BG40" s="599"/>
      <c r="BH40" s="599"/>
      <c r="BI40" s="599"/>
      <c r="BJ40" s="599"/>
      <c r="BK40" s="599"/>
      <c r="BL40" s="599"/>
      <c r="BM40" s="599"/>
      <c r="BN40" s="599" t="s">
        <v>74</v>
      </c>
      <c r="BO40" s="599"/>
      <c r="BP40" s="599"/>
      <c r="BQ40" s="599"/>
      <c r="BR40" s="599"/>
      <c r="BS40" s="599"/>
      <c r="BT40" s="599"/>
      <c r="BU40" s="599"/>
      <c r="BV40" s="599"/>
      <c r="BW40" s="599"/>
      <c r="BX40" s="599"/>
      <c r="BY40" s="599"/>
    </row>
    <row r="41" spans="1:77">
      <c r="A41" s="598"/>
      <c r="B41" s="598" t="s">
        <v>74</v>
      </c>
      <c r="C41" s="598"/>
      <c r="D41" s="598"/>
      <c r="E41" s="598"/>
      <c r="F41" s="598"/>
      <c r="G41" s="598"/>
      <c r="H41" s="598"/>
      <c r="I41" s="598"/>
      <c r="J41" s="598"/>
      <c r="K41" s="598"/>
      <c r="L41" s="598"/>
      <c r="M41" s="598"/>
      <c r="N41" s="598"/>
      <c r="O41" s="598"/>
      <c r="P41" s="598"/>
      <c r="Q41" s="598"/>
      <c r="R41" s="598"/>
      <c r="S41" s="598"/>
      <c r="T41" s="598"/>
      <c r="U41" s="598"/>
      <c r="V41" s="598"/>
      <c r="W41" s="598"/>
      <c r="X41" s="598"/>
      <c r="Y41" s="598"/>
      <c r="Z41" s="598"/>
      <c r="AA41" s="598"/>
      <c r="AB41" s="598"/>
      <c r="AC41" s="598"/>
      <c r="AD41" s="598" t="s">
        <v>74</v>
      </c>
      <c r="AE41" s="598"/>
      <c r="AF41" s="598"/>
      <c r="AG41" s="598"/>
      <c r="AH41" s="598"/>
      <c r="AI41" s="598"/>
      <c r="AJ41" s="598"/>
      <c r="AK41" s="598"/>
      <c r="AL41" s="598"/>
      <c r="AM41" s="598"/>
      <c r="AN41" s="598"/>
      <c r="AO41" s="598"/>
      <c r="AP41" s="598"/>
      <c r="AQ41" s="598"/>
      <c r="AR41" s="598"/>
      <c r="AS41" s="598"/>
      <c r="AT41" s="598"/>
      <c r="AU41" s="598"/>
      <c r="AV41" s="598"/>
      <c r="AW41" s="598"/>
      <c r="AX41" s="598"/>
      <c r="AY41" s="598"/>
      <c r="AZ41" s="598"/>
      <c r="BA41" s="598"/>
      <c r="BB41" s="598"/>
      <c r="BC41" s="598"/>
      <c r="BD41" s="598"/>
      <c r="BE41" s="598"/>
      <c r="BF41" s="598"/>
      <c r="BG41" s="598"/>
      <c r="BH41" s="598"/>
      <c r="BI41" s="598"/>
      <c r="BJ41" s="598"/>
      <c r="BK41" s="598"/>
      <c r="BL41" s="598"/>
      <c r="BM41" s="598"/>
      <c r="BN41" s="598" t="s">
        <v>74</v>
      </c>
      <c r="BO41" s="598"/>
      <c r="BP41" s="598"/>
      <c r="BQ41" s="598"/>
      <c r="BR41" s="598"/>
      <c r="BS41" s="598"/>
      <c r="BT41" s="598"/>
      <c r="BU41" s="598"/>
      <c r="BV41" s="598"/>
      <c r="BW41" s="598"/>
      <c r="BX41" s="598"/>
      <c r="BY41" s="598"/>
    </row>
    <row r="42" spans="1:77">
      <c r="A42" s="599" t="s">
        <v>96</v>
      </c>
      <c r="B42" s="598" t="s">
        <v>74</v>
      </c>
      <c r="C42" s="598"/>
      <c r="D42" s="598"/>
      <c r="E42" s="598"/>
      <c r="F42" s="598"/>
      <c r="G42" s="598"/>
      <c r="H42" s="598"/>
      <c r="I42" s="598"/>
      <c r="J42" s="598"/>
      <c r="K42" s="598"/>
      <c r="L42" s="598"/>
      <c r="M42" s="598"/>
      <c r="N42" s="598"/>
      <c r="O42" s="598"/>
      <c r="P42" s="598"/>
      <c r="Q42" s="598"/>
      <c r="R42" s="598"/>
      <c r="S42" s="598"/>
      <c r="T42" s="598"/>
      <c r="U42" s="598"/>
      <c r="V42" s="598"/>
      <c r="W42" s="598"/>
      <c r="X42" s="598"/>
      <c r="Y42" s="598"/>
      <c r="Z42" s="598"/>
      <c r="AA42" s="598"/>
      <c r="AB42" s="598"/>
      <c r="AC42" s="598"/>
      <c r="AD42" s="598" t="s">
        <v>74</v>
      </c>
      <c r="AE42" s="598"/>
      <c r="AF42" s="598"/>
      <c r="AG42" s="598"/>
      <c r="AH42" s="598"/>
      <c r="AI42" s="598"/>
      <c r="AJ42" s="598"/>
      <c r="AK42" s="598"/>
      <c r="AL42" s="598"/>
      <c r="AM42" s="598"/>
      <c r="AN42" s="598"/>
      <c r="AO42" s="598"/>
      <c r="AP42" s="598"/>
      <c r="AQ42" s="598"/>
      <c r="AR42" s="598"/>
      <c r="AS42" s="598"/>
      <c r="AT42" s="598"/>
      <c r="AU42" s="598"/>
      <c r="AV42" s="598"/>
      <c r="AW42" s="598"/>
      <c r="AX42" s="598"/>
      <c r="AY42" s="598"/>
      <c r="AZ42" s="598"/>
      <c r="BA42" s="598"/>
      <c r="BB42" s="598"/>
      <c r="BC42" s="598"/>
      <c r="BD42" s="598"/>
      <c r="BE42" s="598"/>
      <c r="BF42" s="598"/>
      <c r="BG42" s="598"/>
      <c r="BH42" s="598"/>
      <c r="BI42" s="598"/>
      <c r="BJ42" s="598"/>
      <c r="BK42" s="598"/>
      <c r="BL42" s="598"/>
      <c r="BM42" s="598"/>
      <c r="BN42" s="598" t="s">
        <v>74</v>
      </c>
      <c r="BO42" s="598"/>
      <c r="BP42" s="598"/>
      <c r="BQ42" s="598"/>
      <c r="BR42" s="598"/>
      <c r="BS42" s="598"/>
      <c r="BT42" s="598"/>
      <c r="BU42" s="598"/>
      <c r="BV42" s="598"/>
      <c r="BW42" s="598"/>
      <c r="BX42" s="598"/>
      <c r="BY42" s="598"/>
    </row>
    <row r="43" spans="1:77">
      <c r="A43" s="598" t="s">
        <v>899</v>
      </c>
      <c r="B43" s="598" t="s">
        <v>74</v>
      </c>
      <c r="C43" s="19">
        <v>0</v>
      </c>
      <c r="D43" s="598"/>
      <c r="E43" s="19">
        <v>0</v>
      </c>
      <c r="F43" s="598"/>
      <c r="G43" s="19">
        <v>0</v>
      </c>
      <c r="H43" s="598"/>
      <c r="I43" s="19">
        <v>0</v>
      </c>
      <c r="J43" s="19"/>
      <c r="K43" s="19">
        <v>0</v>
      </c>
      <c r="L43" s="598"/>
      <c r="M43" s="19">
        <v>0</v>
      </c>
      <c r="N43" s="598"/>
      <c r="O43" s="19">
        <v>0</v>
      </c>
      <c r="P43" s="598"/>
      <c r="Q43" s="19">
        <v>0</v>
      </c>
      <c r="R43" s="598"/>
      <c r="S43" s="19">
        <v>0</v>
      </c>
      <c r="T43" s="598"/>
      <c r="U43" s="19">
        <v>0</v>
      </c>
      <c r="V43" s="598"/>
      <c r="W43" s="19">
        <v>0</v>
      </c>
      <c r="X43" s="598"/>
      <c r="Y43" s="19">
        <v>0</v>
      </c>
      <c r="Z43" s="598"/>
      <c r="AA43" s="19">
        <v>0</v>
      </c>
      <c r="AB43" s="598"/>
      <c r="AC43" s="19">
        <v>0</v>
      </c>
      <c r="AD43" s="598" t="s">
        <v>74</v>
      </c>
      <c r="AE43" s="19">
        <v>0</v>
      </c>
      <c r="AF43" s="598"/>
      <c r="AG43" s="19">
        <v>0</v>
      </c>
      <c r="AH43" s="598"/>
      <c r="AI43" s="19">
        <v>0</v>
      </c>
      <c r="AJ43" s="598"/>
      <c r="AK43" s="19">
        <v>0</v>
      </c>
      <c r="AL43" s="598"/>
      <c r="AM43" s="19">
        <v>0</v>
      </c>
      <c r="AN43" s="598"/>
      <c r="AO43" s="19">
        <v>0</v>
      </c>
      <c r="AP43" s="598"/>
      <c r="AQ43" s="19">
        <v>0</v>
      </c>
      <c r="AR43" s="598"/>
      <c r="AS43" s="19">
        <v>0</v>
      </c>
      <c r="AT43" s="598"/>
      <c r="AU43" s="19">
        <v>0</v>
      </c>
      <c r="AV43" s="598"/>
      <c r="AW43" s="19">
        <v>0</v>
      </c>
      <c r="AX43" s="598"/>
      <c r="AY43" s="19">
        <v>0</v>
      </c>
      <c r="AZ43" s="598"/>
      <c r="BA43" s="19">
        <v>0</v>
      </c>
      <c r="BB43" s="598"/>
      <c r="BC43" s="19">
        <v>0</v>
      </c>
      <c r="BD43" s="598"/>
      <c r="BE43" s="19">
        <v>0</v>
      </c>
      <c r="BF43" s="598"/>
      <c r="BG43" s="19">
        <v>0</v>
      </c>
      <c r="BH43" s="610"/>
      <c r="BI43" s="19">
        <v>0</v>
      </c>
      <c r="BJ43" s="598"/>
      <c r="BK43" s="19">
        <v>0</v>
      </c>
      <c r="BL43" s="598"/>
      <c r="BM43" s="19">
        <v>0</v>
      </c>
      <c r="BN43" s="598" t="s">
        <v>74</v>
      </c>
      <c r="BO43" s="19">
        <v>0</v>
      </c>
      <c r="BP43" s="598"/>
      <c r="BQ43" s="19">
        <v>0</v>
      </c>
      <c r="BR43" s="612"/>
      <c r="BS43" s="19">
        <v>0</v>
      </c>
      <c r="BT43" s="598"/>
      <c r="BU43" s="19">
        <v>0</v>
      </c>
      <c r="BV43" s="598"/>
      <c r="BW43" s="19">
        <v>0</v>
      </c>
      <c r="BX43" s="598"/>
      <c r="BY43" s="19">
        <v>0</v>
      </c>
    </row>
    <row r="44" spans="1:77">
      <c r="A44" s="598" t="s">
        <v>900</v>
      </c>
      <c r="B44" s="598" t="s">
        <v>74</v>
      </c>
      <c r="C44" s="19">
        <v>3859340</v>
      </c>
      <c r="D44" s="598"/>
      <c r="E44" s="19">
        <v>0</v>
      </c>
      <c r="F44" s="598"/>
      <c r="G44" s="19">
        <v>0</v>
      </c>
      <c r="H44" s="598"/>
      <c r="I44" s="19">
        <v>0</v>
      </c>
      <c r="J44" s="19"/>
      <c r="K44" s="19">
        <v>0</v>
      </c>
      <c r="L44" s="598"/>
      <c r="M44" s="19">
        <v>0</v>
      </c>
      <c r="N44" s="598"/>
      <c r="O44" s="19">
        <v>228000</v>
      </c>
      <c r="P44" s="598"/>
      <c r="Q44" s="19">
        <v>65993</v>
      </c>
      <c r="R44" s="598"/>
      <c r="S44" s="19">
        <v>140000</v>
      </c>
      <c r="T44" s="598"/>
      <c r="U44" s="19">
        <v>0</v>
      </c>
      <c r="V44" s="598"/>
      <c r="W44" s="19">
        <v>0</v>
      </c>
      <c r="X44" s="598"/>
      <c r="Y44" s="19">
        <v>0</v>
      </c>
      <c r="Z44" s="598"/>
      <c r="AA44" s="19">
        <v>127000</v>
      </c>
      <c r="AB44" s="598"/>
      <c r="AC44" s="19">
        <v>0</v>
      </c>
      <c r="AD44" s="598" t="s">
        <v>74</v>
      </c>
      <c r="AE44" s="19">
        <v>0</v>
      </c>
      <c r="AF44" s="598"/>
      <c r="AG44" s="19">
        <v>0</v>
      </c>
      <c r="AH44" s="598"/>
      <c r="AI44" s="19">
        <v>18734</v>
      </c>
      <c r="AJ44" s="598"/>
      <c r="AK44" s="19">
        <v>0</v>
      </c>
      <c r="AL44" s="598"/>
      <c r="AM44" s="19">
        <v>841125</v>
      </c>
      <c r="AN44" s="598"/>
      <c r="AO44" s="19">
        <v>45737</v>
      </c>
      <c r="AP44" s="598"/>
      <c r="AQ44" s="19">
        <v>37012</v>
      </c>
      <c r="AR44" s="598"/>
      <c r="AS44" s="19">
        <v>0</v>
      </c>
      <c r="AT44" s="598"/>
      <c r="AU44" s="19">
        <v>0</v>
      </c>
      <c r="AV44" s="598"/>
      <c r="AW44" s="19">
        <v>0</v>
      </c>
      <c r="AX44" s="598"/>
      <c r="AY44" s="19">
        <v>0</v>
      </c>
      <c r="AZ44" s="598"/>
      <c r="BA44" s="19">
        <v>0</v>
      </c>
      <c r="BB44" s="598"/>
      <c r="BC44" s="19">
        <v>0</v>
      </c>
      <c r="BD44" s="598"/>
      <c r="BE44" s="19">
        <v>0</v>
      </c>
      <c r="BF44" s="598"/>
      <c r="BG44" s="19">
        <v>0</v>
      </c>
      <c r="BH44" s="612"/>
      <c r="BI44" s="19">
        <v>0</v>
      </c>
      <c r="BJ44" s="598"/>
      <c r="BK44" s="19">
        <v>0</v>
      </c>
      <c r="BL44" s="598"/>
      <c r="BM44" s="19">
        <v>11437</v>
      </c>
      <c r="BN44" s="598" t="s">
        <v>74</v>
      </c>
      <c r="BO44" s="19">
        <v>129240</v>
      </c>
      <c r="BP44" s="598"/>
      <c r="BQ44" s="19">
        <v>73348</v>
      </c>
      <c r="BR44" s="612"/>
      <c r="BS44" s="19">
        <v>0</v>
      </c>
      <c r="BT44" s="598"/>
      <c r="BU44" s="19">
        <v>0</v>
      </c>
      <c r="BV44" s="598"/>
      <c r="BW44" s="19">
        <v>0</v>
      </c>
      <c r="BX44" s="598"/>
      <c r="BY44" s="19">
        <v>-2002</v>
      </c>
    </row>
    <row r="45" spans="1:77">
      <c r="A45" s="613" t="s">
        <v>901</v>
      </c>
      <c r="B45" s="598" t="s">
        <v>74</v>
      </c>
      <c r="C45" s="19">
        <v>-2219</v>
      </c>
      <c r="D45" s="598"/>
      <c r="E45" s="19">
        <v>-2778</v>
      </c>
      <c r="F45" s="598"/>
      <c r="G45" s="19">
        <v>0</v>
      </c>
      <c r="H45" s="598"/>
      <c r="I45" s="19">
        <v>-1428</v>
      </c>
      <c r="J45" s="19"/>
      <c r="K45" s="19">
        <v>0</v>
      </c>
      <c r="L45" s="598"/>
      <c r="M45" s="19">
        <v>0</v>
      </c>
      <c r="N45" s="598"/>
      <c r="O45" s="19">
        <v>0</v>
      </c>
      <c r="P45" s="598"/>
      <c r="Q45" s="19">
        <v>-565001</v>
      </c>
      <c r="R45" s="598"/>
      <c r="S45" s="19">
        <v>0</v>
      </c>
      <c r="T45" s="598"/>
      <c r="U45" s="19">
        <v>0</v>
      </c>
      <c r="V45" s="598"/>
      <c r="W45" s="19">
        <v>0</v>
      </c>
      <c r="X45" s="598"/>
      <c r="Y45" s="19">
        <v>-164</v>
      </c>
      <c r="Z45" s="598"/>
      <c r="AA45" s="19">
        <v>0</v>
      </c>
      <c r="AB45" s="598"/>
      <c r="AC45" s="19">
        <v>-5550</v>
      </c>
      <c r="AD45" s="598" t="s">
        <v>74</v>
      </c>
      <c r="AE45" s="19">
        <v>-737</v>
      </c>
      <c r="AF45" s="598"/>
      <c r="AG45" s="19">
        <v>0</v>
      </c>
      <c r="AH45" s="598"/>
      <c r="AI45" s="19">
        <v>-20490</v>
      </c>
      <c r="AJ45" s="598"/>
      <c r="AK45" s="19">
        <v>0</v>
      </c>
      <c r="AL45" s="598"/>
      <c r="AM45" s="19">
        <v>0</v>
      </c>
      <c r="AN45" s="598"/>
      <c r="AO45" s="19">
        <v>0</v>
      </c>
      <c r="AP45" s="598"/>
      <c r="AQ45" s="19">
        <v>0</v>
      </c>
      <c r="AR45" s="598"/>
      <c r="AS45" s="19">
        <v>0</v>
      </c>
      <c r="AT45" s="598"/>
      <c r="AU45" s="19">
        <v>0</v>
      </c>
      <c r="AV45" s="598"/>
      <c r="AW45" s="19">
        <v>0</v>
      </c>
      <c r="AX45" s="598"/>
      <c r="AY45" s="19">
        <v>0</v>
      </c>
      <c r="AZ45" s="598"/>
      <c r="BA45" s="19">
        <v>0</v>
      </c>
      <c r="BB45" s="598"/>
      <c r="BC45" s="19">
        <v>0</v>
      </c>
      <c r="BD45" s="598"/>
      <c r="BE45" s="19">
        <v>0</v>
      </c>
      <c r="BF45" s="598"/>
      <c r="BG45" s="19">
        <v>-6362</v>
      </c>
      <c r="BH45" s="610"/>
      <c r="BI45" s="19">
        <v>-3</v>
      </c>
      <c r="BJ45" s="598"/>
      <c r="BK45" s="19">
        <v>0</v>
      </c>
      <c r="BL45" s="598"/>
      <c r="BM45" s="19">
        <v>0</v>
      </c>
      <c r="BN45" s="598" t="s">
        <v>74</v>
      </c>
      <c r="BO45" s="19">
        <v>0</v>
      </c>
      <c r="BP45" s="598"/>
      <c r="BQ45" s="19">
        <v>0</v>
      </c>
      <c r="BR45" s="742"/>
      <c r="BS45" s="19">
        <v>0</v>
      </c>
      <c r="BT45" s="598"/>
      <c r="BU45" s="19">
        <v>-3328</v>
      </c>
      <c r="BV45" s="598"/>
      <c r="BW45" s="19">
        <v>-4255</v>
      </c>
      <c r="BX45" s="598"/>
      <c r="BY45" s="19">
        <v>2002</v>
      </c>
    </row>
    <row r="46" spans="1:77">
      <c r="A46" s="599" t="s">
        <v>697</v>
      </c>
      <c r="B46" s="599" t="s">
        <v>74</v>
      </c>
      <c r="C46" s="615">
        <f>ROUND(SUM(C43:C45),1)</f>
        <v>3857121</v>
      </c>
      <c r="D46" s="599"/>
      <c r="E46" s="615">
        <f>ROUND(SUM(E43:E45),1)</f>
        <v>-2778</v>
      </c>
      <c r="F46" s="599"/>
      <c r="G46" s="615">
        <f>ROUND(SUM(G43:G45),1)</f>
        <v>0</v>
      </c>
      <c r="H46" s="599"/>
      <c r="I46" s="615">
        <f>ROUND(SUM(I43:I45),1)</f>
        <v>-1428</v>
      </c>
      <c r="J46" s="599"/>
      <c r="K46" s="615">
        <f>ROUND(SUM(K43:K45),1)</f>
        <v>0</v>
      </c>
      <c r="L46" s="599"/>
      <c r="M46" s="615">
        <f>ROUND(SUM(M43:M45),1)</f>
        <v>0</v>
      </c>
      <c r="N46" s="599"/>
      <c r="O46" s="615">
        <f>ROUND(SUM(O43:O45),1)</f>
        <v>228000</v>
      </c>
      <c r="P46" s="599"/>
      <c r="Q46" s="615">
        <f>ROUND(SUM(Q43:Q45),1)</f>
        <v>-499008</v>
      </c>
      <c r="R46" s="599"/>
      <c r="S46" s="615">
        <f>ROUND(SUM(S43:S45),1)</f>
        <v>140000</v>
      </c>
      <c r="T46" s="599"/>
      <c r="U46" s="615">
        <f>ROUND(SUM(U43:U45),1)</f>
        <v>0</v>
      </c>
      <c r="V46" s="599"/>
      <c r="W46" s="615">
        <f>ROUND(SUM(W43:W45),1)</f>
        <v>0</v>
      </c>
      <c r="X46" s="599"/>
      <c r="Y46" s="615">
        <f>ROUND(SUM(Y43:Y45),1)</f>
        <v>-164</v>
      </c>
      <c r="Z46" s="599"/>
      <c r="AA46" s="615">
        <f>ROUND(SUM(AA43:AA45),1)</f>
        <v>127000</v>
      </c>
      <c r="AB46" s="599"/>
      <c r="AC46" s="615">
        <f>ROUND(SUM(AC43:AC45),1)</f>
        <v>-5550</v>
      </c>
      <c r="AD46" s="599" t="s">
        <v>74</v>
      </c>
      <c r="AE46" s="615">
        <f>ROUND(SUM(AE43:AE45),1)</f>
        <v>-737</v>
      </c>
      <c r="AF46" s="599"/>
      <c r="AG46" s="615">
        <f>ROUND(SUM(AG43:AG45),1)</f>
        <v>0</v>
      </c>
      <c r="AH46" s="599"/>
      <c r="AI46" s="615">
        <f>ROUND(SUM(AI43:AI45),1)</f>
        <v>-1756</v>
      </c>
      <c r="AJ46" s="599"/>
      <c r="AK46" s="615">
        <f>ROUND(SUM(AK43:AK45),1)</f>
        <v>0</v>
      </c>
      <c r="AL46" s="599"/>
      <c r="AM46" s="615">
        <f>ROUND(SUM(AM43:AM45),1)</f>
        <v>841125</v>
      </c>
      <c r="AN46" s="599"/>
      <c r="AO46" s="615">
        <f>ROUND(SUM(AO43:AO45),1)</f>
        <v>45737</v>
      </c>
      <c r="AP46" s="599"/>
      <c r="AQ46" s="615">
        <f>ROUND(SUM(AQ43:AQ45),1)</f>
        <v>37012</v>
      </c>
      <c r="AR46" s="599"/>
      <c r="AS46" s="615">
        <f>ROUND(SUM(AS43:AS45),1)</f>
        <v>0</v>
      </c>
      <c r="AT46" s="599"/>
      <c r="AU46" s="615">
        <f>ROUND(SUM(AU43:AU45),1)</f>
        <v>0</v>
      </c>
      <c r="AV46" s="599"/>
      <c r="AW46" s="615">
        <f>ROUND(SUM(AW43:AW45),1)</f>
        <v>0</v>
      </c>
      <c r="AX46" s="599"/>
      <c r="AY46" s="615">
        <f>ROUND(SUM(AY43:AY45),1)</f>
        <v>0</v>
      </c>
      <c r="AZ46" s="599"/>
      <c r="BA46" s="615">
        <f>ROUND(SUM(BA43:BA45),1)</f>
        <v>0</v>
      </c>
      <c r="BB46" s="599"/>
      <c r="BC46" s="615">
        <f>ROUND(SUM(BC43:BC45),1)</f>
        <v>0</v>
      </c>
      <c r="BD46" s="599"/>
      <c r="BE46" s="615">
        <f>ROUND(SUM(BE43:BE45),1)</f>
        <v>0</v>
      </c>
      <c r="BF46" s="599"/>
      <c r="BG46" s="615">
        <f>ROUND(SUM(BG43:BG45),1)</f>
        <v>-6362</v>
      </c>
      <c r="BH46" s="599"/>
      <c r="BI46" s="615">
        <f>ROUND(SUM(BI43:BI45),1)</f>
        <v>-3</v>
      </c>
      <c r="BJ46" s="599"/>
      <c r="BK46" s="615">
        <f>ROUND(SUM(BK43:BK45),1)</f>
        <v>0</v>
      </c>
      <c r="BL46" s="599"/>
      <c r="BM46" s="615">
        <f>ROUND(SUM(BM43:BM45),1)</f>
        <v>11437</v>
      </c>
      <c r="BN46" s="599" t="s">
        <v>74</v>
      </c>
      <c r="BO46" s="615">
        <f>ROUND(SUM(BO43:BO45),1)</f>
        <v>129240</v>
      </c>
      <c r="BP46" s="599"/>
      <c r="BQ46" s="615">
        <f>ROUND(SUM(BQ43:BQ45),1)</f>
        <v>73348</v>
      </c>
      <c r="BR46" s="599"/>
      <c r="BS46" s="615">
        <f>ROUND(SUM(BS43:BS45),1)</f>
        <v>0</v>
      </c>
      <c r="BT46" s="599"/>
      <c r="BU46" s="615">
        <f>ROUND(SUM(BU43:BU45),1)</f>
        <v>-3328</v>
      </c>
      <c r="BV46" s="599"/>
      <c r="BW46" s="615">
        <f>ROUND(SUM(BW43:BW45),1)</f>
        <v>-4255</v>
      </c>
      <c r="BX46" s="599"/>
      <c r="BY46" s="615">
        <f>ROUND(SUM(BY43:BY45),1)</f>
        <v>0</v>
      </c>
    </row>
    <row r="47" spans="1:77">
      <c r="A47" s="599"/>
      <c r="B47" s="599" t="s">
        <v>74</v>
      </c>
      <c r="C47" s="599"/>
      <c r="D47" s="599"/>
      <c r="E47" s="599"/>
      <c r="F47" s="599"/>
      <c r="G47" s="599"/>
      <c r="H47" s="599"/>
      <c r="I47" s="599"/>
      <c r="J47" s="599"/>
      <c r="K47" s="599"/>
      <c r="L47" s="599"/>
      <c r="M47" s="599"/>
      <c r="N47" s="599"/>
      <c r="O47" s="599"/>
      <c r="P47" s="599"/>
      <c r="Q47" s="599"/>
      <c r="R47" s="599"/>
      <c r="S47" s="599"/>
      <c r="T47" s="599"/>
      <c r="U47" s="599"/>
      <c r="V47" s="599"/>
      <c r="W47" s="599"/>
      <c r="X47" s="599"/>
      <c r="Y47" s="599"/>
      <c r="Z47" s="599"/>
      <c r="AA47" s="599"/>
      <c r="AB47" s="599"/>
      <c r="AC47" s="599"/>
      <c r="AD47" s="599" t="s">
        <v>74</v>
      </c>
      <c r="AE47" s="599"/>
      <c r="AF47" s="599"/>
      <c r="AG47" s="599"/>
      <c r="AH47" s="599"/>
      <c r="AI47" s="599"/>
      <c r="AJ47" s="599"/>
      <c r="AK47" s="599"/>
      <c r="AL47" s="599"/>
      <c r="AM47" s="599"/>
      <c r="AN47" s="599"/>
      <c r="AO47" s="599"/>
      <c r="AP47" s="599"/>
      <c r="AQ47" s="599"/>
      <c r="AR47" s="599"/>
      <c r="AS47" s="599"/>
      <c r="AT47" s="599"/>
      <c r="AU47" s="599"/>
      <c r="AV47" s="599"/>
      <c r="AW47" s="599"/>
      <c r="AX47" s="599"/>
      <c r="AY47" s="599"/>
      <c r="AZ47" s="599"/>
      <c r="BA47" s="599"/>
      <c r="BB47" s="599"/>
      <c r="BC47" s="599"/>
      <c r="BD47" s="599"/>
      <c r="BE47" s="599"/>
      <c r="BF47" s="599"/>
      <c r="BG47" s="599"/>
      <c r="BH47" s="599"/>
      <c r="BI47" s="599"/>
      <c r="BJ47" s="599"/>
      <c r="BK47" s="599"/>
      <c r="BL47" s="599"/>
      <c r="BM47" s="599"/>
      <c r="BN47" s="599" t="s">
        <v>74</v>
      </c>
      <c r="BO47" s="599"/>
      <c r="BP47" s="599"/>
      <c r="BQ47" s="599"/>
      <c r="BR47" s="599"/>
      <c r="BS47" s="599"/>
      <c r="BT47" s="599"/>
      <c r="BU47" s="599"/>
      <c r="BV47" s="599"/>
      <c r="BW47" s="599"/>
      <c r="BX47" s="599"/>
      <c r="BY47" s="599"/>
    </row>
    <row r="48" spans="1:77">
      <c r="A48" s="598"/>
      <c r="B48" s="598"/>
      <c r="C48" s="598"/>
      <c r="D48" s="598"/>
      <c r="E48" s="598"/>
      <c r="F48" s="598"/>
      <c r="G48" s="598"/>
      <c r="H48" s="598"/>
      <c r="I48" s="598"/>
      <c r="J48" s="598"/>
      <c r="K48" s="598"/>
      <c r="L48" s="598"/>
      <c r="M48" s="598"/>
      <c r="N48" s="598"/>
      <c r="O48" s="598"/>
      <c r="P48" s="598"/>
      <c r="Q48" s="598"/>
      <c r="R48" s="598"/>
      <c r="S48" s="598"/>
      <c r="T48" s="598"/>
      <c r="U48" s="598"/>
      <c r="V48" s="598"/>
      <c r="W48" s="598"/>
      <c r="X48" s="598"/>
      <c r="Y48" s="598"/>
      <c r="Z48" s="598"/>
      <c r="AA48" s="598"/>
      <c r="AB48" s="598"/>
      <c r="AC48" s="598"/>
      <c r="AD48" s="598" t="s">
        <v>74</v>
      </c>
      <c r="AE48" s="598"/>
      <c r="AF48" s="598"/>
      <c r="AG48" s="598"/>
      <c r="AH48" s="598"/>
      <c r="AI48" s="598"/>
      <c r="AJ48" s="598"/>
      <c r="AK48" s="598"/>
      <c r="AL48" s="598"/>
      <c r="AM48" s="598"/>
      <c r="AN48" s="598"/>
      <c r="AO48" s="598"/>
      <c r="AP48" s="598"/>
      <c r="AQ48" s="598"/>
      <c r="AR48" s="598"/>
      <c r="AS48" s="598"/>
      <c r="AT48" s="598"/>
      <c r="AU48" s="598"/>
      <c r="AV48" s="598"/>
      <c r="AW48" s="598"/>
      <c r="AX48" s="598"/>
      <c r="AY48" s="598"/>
      <c r="AZ48" s="598"/>
      <c r="BA48" s="598"/>
      <c r="BB48" s="598"/>
      <c r="BC48" s="598"/>
      <c r="BD48" s="598"/>
      <c r="BE48" s="598"/>
      <c r="BF48" s="598"/>
      <c r="BG48" s="598"/>
      <c r="BH48" s="598"/>
      <c r="BI48" s="598"/>
      <c r="BJ48" s="598"/>
      <c r="BK48" s="598"/>
      <c r="BL48" s="598"/>
      <c r="BM48" s="598"/>
      <c r="BN48" s="598" t="s">
        <v>74</v>
      </c>
      <c r="BO48" s="598"/>
      <c r="BP48" s="598"/>
      <c r="BQ48" s="598"/>
      <c r="BR48" s="598"/>
      <c r="BS48" s="598"/>
      <c r="BT48" s="598"/>
      <c r="BU48" s="598"/>
      <c r="BV48" s="598"/>
      <c r="BW48" s="598"/>
      <c r="BX48" s="598"/>
      <c r="BY48" s="598"/>
    </row>
    <row r="49" spans="1:77">
      <c r="A49" s="599" t="s">
        <v>101</v>
      </c>
      <c r="B49" s="598"/>
      <c r="C49" s="598"/>
      <c r="D49" s="598"/>
      <c r="E49" s="598"/>
      <c r="F49" s="598"/>
      <c r="G49" s="598"/>
      <c r="H49" s="598"/>
      <c r="I49" s="598"/>
      <c r="J49" s="598"/>
      <c r="K49" s="598"/>
      <c r="L49" s="598"/>
      <c r="M49" s="598"/>
      <c r="N49" s="598"/>
      <c r="O49" s="598"/>
      <c r="P49" s="598"/>
      <c r="Q49" s="598"/>
      <c r="R49" s="598"/>
      <c r="S49" s="598"/>
      <c r="T49" s="598"/>
      <c r="U49" s="598"/>
      <c r="V49" s="598"/>
      <c r="W49" s="598"/>
      <c r="X49" s="598"/>
      <c r="Y49" s="598"/>
      <c r="Z49" s="598"/>
      <c r="AA49" s="598"/>
      <c r="AB49" s="598"/>
      <c r="AC49" s="598"/>
      <c r="AD49" s="598" t="s">
        <v>74</v>
      </c>
      <c r="AE49" s="598"/>
      <c r="AF49" s="598"/>
      <c r="AG49" s="598"/>
      <c r="AH49" s="598"/>
      <c r="AI49" s="598"/>
      <c r="AJ49" s="598"/>
      <c r="AK49" s="598"/>
      <c r="AL49" s="598"/>
      <c r="AM49" s="598"/>
      <c r="AN49" s="598"/>
      <c r="AO49" s="598"/>
      <c r="AP49" s="598"/>
      <c r="AQ49" s="598"/>
      <c r="AR49" s="598"/>
      <c r="AS49" s="598"/>
      <c r="AT49" s="598"/>
      <c r="AU49" s="598"/>
      <c r="AV49" s="598"/>
      <c r="AW49" s="598"/>
      <c r="AX49" s="598"/>
      <c r="AY49" s="598"/>
      <c r="AZ49" s="598"/>
      <c r="BA49" s="598"/>
      <c r="BB49" s="598"/>
      <c r="BC49" s="598"/>
      <c r="BD49" s="598"/>
      <c r="BE49" s="598"/>
      <c r="BF49" s="598"/>
      <c r="BG49" s="598"/>
      <c r="BH49" s="598"/>
      <c r="BI49" s="598"/>
      <c r="BJ49" s="598"/>
      <c r="BK49" s="598"/>
      <c r="BL49" s="598"/>
      <c r="BM49" s="598"/>
      <c r="BN49" s="598" t="s">
        <v>74</v>
      </c>
      <c r="BO49" s="598"/>
      <c r="BP49" s="598"/>
      <c r="BQ49" s="598"/>
      <c r="BR49" s="598"/>
      <c r="BS49" s="598"/>
      <c r="BT49" s="598"/>
      <c r="BU49" s="598"/>
      <c r="BV49" s="598"/>
      <c r="BW49" s="598"/>
      <c r="BX49" s="598"/>
      <c r="BY49" s="598"/>
    </row>
    <row r="50" spans="1:77">
      <c r="A50" s="599" t="s">
        <v>902</v>
      </c>
      <c r="B50" s="598" t="s">
        <v>74</v>
      </c>
      <c r="C50" s="619">
        <f>ROUND(SUM(C39+C46),1)</f>
        <v>0</v>
      </c>
      <c r="D50" s="598" t="s">
        <v>74</v>
      </c>
      <c r="E50" s="619">
        <f>ROUND(SUM(E39+E46),1)</f>
        <v>-2778</v>
      </c>
      <c r="F50" s="598" t="s">
        <v>74</v>
      </c>
      <c r="G50" s="619">
        <f>ROUND(SUM(G39+G46),1)</f>
        <v>16</v>
      </c>
      <c r="H50" s="598" t="s">
        <v>74</v>
      </c>
      <c r="I50" s="619">
        <f>ROUND(SUM(I39+I46),1)</f>
        <v>-1428</v>
      </c>
      <c r="J50" s="619"/>
      <c r="K50" s="619">
        <f>ROUND(SUM(K39+K46),1)</f>
        <v>0</v>
      </c>
      <c r="L50" s="598" t="s">
        <v>74</v>
      </c>
      <c r="M50" s="619">
        <f>ROUND(SUM(M39+M46),1)</f>
        <v>0</v>
      </c>
      <c r="N50" s="598" t="s">
        <v>74</v>
      </c>
      <c r="O50" s="619">
        <f>ROUND(SUM(O39+O46),1)</f>
        <v>108095</v>
      </c>
      <c r="P50" s="598" t="s">
        <v>74</v>
      </c>
      <c r="Q50" s="619">
        <f>ROUND(SUM(Q39+Q46),1)</f>
        <v>-210879</v>
      </c>
      <c r="R50" s="598" t="s">
        <v>74</v>
      </c>
      <c r="S50" s="619">
        <f>ROUND(SUM(S39+S46),1)</f>
        <v>-20830</v>
      </c>
      <c r="T50" s="598" t="s">
        <v>74</v>
      </c>
      <c r="U50" s="619">
        <f>ROUND(SUM(U39+U46),1)</f>
        <v>0</v>
      </c>
      <c r="V50" s="598" t="s">
        <v>74</v>
      </c>
      <c r="W50" s="619">
        <f>ROUND(SUM(W39+W46),1)</f>
        <v>-13980</v>
      </c>
      <c r="X50" s="598" t="s">
        <v>74</v>
      </c>
      <c r="Y50" s="619">
        <f>ROUND(SUM(Y39+Y46),1)</f>
        <v>-164</v>
      </c>
      <c r="Z50" s="598" t="s">
        <v>74</v>
      </c>
      <c r="AA50" s="619">
        <f>ROUND(SUM(AA39+AA46),1)</f>
        <v>115372</v>
      </c>
      <c r="AB50" s="598" t="s">
        <v>74</v>
      </c>
      <c r="AC50" s="619">
        <f>ROUND(SUM(AC39+AC46),1)</f>
        <v>-5550</v>
      </c>
      <c r="AD50" s="598" t="s">
        <v>74</v>
      </c>
      <c r="AE50" s="619">
        <f>ROUND(SUM(AE39+AE46),1)</f>
        <v>-737</v>
      </c>
      <c r="AF50" s="598" t="s">
        <v>74</v>
      </c>
      <c r="AG50" s="619">
        <f>ROUND(SUM(AG39+AG46),1)</f>
        <v>52</v>
      </c>
      <c r="AH50" s="598" t="s">
        <v>74</v>
      </c>
      <c r="AI50" s="619">
        <f>ROUND(SUM(AI39+AI46),1)</f>
        <v>-10137</v>
      </c>
      <c r="AJ50" s="598" t="s">
        <v>74</v>
      </c>
      <c r="AK50" s="619">
        <f>ROUND(SUM(AK39+AK46),1)</f>
        <v>0</v>
      </c>
      <c r="AL50" s="598" t="s">
        <v>74</v>
      </c>
      <c r="AM50" s="619">
        <f>ROUND(SUM(AM39+AM46),1)</f>
        <v>-841614</v>
      </c>
      <c r="AN50" s="598" t="s">
        <v>74</v>
      </c>
      <c r="AO50" s="619">
        <f>ROUND(SUM(AO39+AO46),1)</f>
        <v>-130179</v>
      </c>
      <c r="AP50" s="598" t="s">
        <v>74</v>
      </c>
      <c r="AQ50" s="619">
        <f>ROUND(SUM(AQ39+AQ46),1)</f>
        <v>-182391</v>
      </c>
      <c r="AR50" s="598" t="s">
        <v>74</v>
      </c>
      <c r="AS50" s="619">
        <f>ROUND(SUM(AS39+AS46),1)</f>
        <v>13100</v>
      </c>
      <c r="AT50" s="598" t="s">
        <v>74</v>
      </c>
      <c r="AU50" s="619">
        <f>ROUND(SUM(AU39+AU46),1)</f>
        <v>2516</v>
      </c>
      <c r="AV50" s="598"/>
      <c r="AW50" s="619">
        <f>ROUND(SUM(AW39+AW46),1)</f>
        <v>0</v>
      </c>
      <c r="AX50" s="598" t="s">
        <v>74</v>
      </c>
      <c r="AY50" s="619">
        <f>ROUND(SUM(AY39+AY46),1)</f>
        <v>0</v>
      </c>
      <c r="AZ50" s="598" t="s">
        <v>74</v>
      </c>
      <c r="BA50" s="619">
        <f>ROUND(SUM(BA39+BA46),1)</f>
        <v>1</v>
      </c>
      <c r="BB50" s="598" t="s">
        <v>74</v>
      </c>
      <c r="BC50" s="619">
        <f>ROUND(SUM(BC39+BC46),1)</f>
        <v>0</v>
      </c>
      <c r="BD50" s="598" t="s">
        <v>74</v>
      </c>
      <c r="BE50" s="619">
        <f>ROUND(SUM(BE39+BE46),1)</f>
        <v>0</v>
      </c>
      <c r="BF50" s="598" t="s">
        <v>74</v>
      </c>
      <c r="BG50" s="619">
        <f>ROUND(SUM(BG39+BG46),1)</f>
        <v>-6362</v>
      </c>
      <c r="BH50" s="619"/>
      <c r="BI50" s="619">
        <f>ROUND(SUM(BI39+BI46),1)</f>
        <v>-3</v>
      </c>
      <c r="BJ50" s="598" t="s">
        <v>74</v>
      </c>
      <c r="BK50" s="619">
        <f>ROUND(SUM(BK39+BK46),1)</f>
        <v>0</v>
      </c>
      <c r="BL50" s="598" t="s">
        <v>74</v>
      </c>
      <c r="BM50" s="619">
        <f>ROUND(SUM(BM39+BM46),1)</f>
        <v>-30601</v>
      </c>
      <c r="BN50" s="598" t="s">
        <v>74</v>
      </c>
      <c r="BO50" s="619">
        <f>ROUND(SUM(BO39+BO46),1)</f>
        <v>100321</v>
      </c>
      <c r="BP50" s="598" t="s">
        <v>74</v>
      </c>
      <c r="BQ50" s="619">
        <f>ROUND(SUM(BQ39+BQ46),1)</f>
        <v>-3365</v>
      </c>
      <c r="BR50" s="619"/>
      <c r="BS50" s="619">
        <f>ROUND(SUM(BS39+BS46),1)</f>
        <v>26</v>
      </c>
      <c r="BT50" s="598" t="s">
        <v>74</v>
      </c>
      <c r="BU50" s="619">
        <f>ROUND(SUM(BU39+BU46),1)</f>
        <v>-3328</v>
      </c>
      <c r="BV50" s="598" t="s">
        <v>74</v>
      </c>
      <c r="BW50" s="619">
        <f>ROUND(SUM(BW39+BW46),1)</f>
        <v>-4255</v>
      </c>
      <c r="BX50" s="598" t="s">
        <v>74</v>
      </c>
      <c r="BY50" s="619">
        <f>ROUND(SUM(BY39+BY46),1)</f>
        <v>0</v>
      </c>
    </row>
    <row r="51" spans="1:77">
      <c r="A51" s="598"/>
      <c r="B51" s="598" t="s">
        <v>74</v>
      </c>
      <c r="C51" s="598"/>
      <c r="D51" s="598" t="s">
        <v>74</v>
      </c>
      <c r="E51" s="598"/>
      <c r="F51" s="598" t="s">
        <v>74</v>
      </c>
      <c r="G51" s="598"/>
      <c r="H51" s="598" t="s">
        <v>74</v>
      </c>
      <c r="I51" s="598"/>
      <c r="J51" s="598"/>
      <c r="K51" s="598"/>
      <c r="L51" s="598" t="s">
        <v>74</v>
      </c>
      <c r="M51" s="598"/>
      <c r="N51" s="598" t="s">
        <v>74</v>
      </c>
      <c r="O51" s="598"/>
      <c r="P51" s="598" t="s">
        <v>74</v>
      </c>
      <c r="Q51" s="598"/>
      <c r="R51" s="598" t="s">
        <v>74</v>
      </c>
      <c r="S51" s="598"/>
      <c r="T51" s="598" t="s">
        <v>74</v>
      </c>
      <c r="U51" s="598"/>
      <c r="V51" s="598" t="s">
        <v>74</v>
      </c>
      <c r="W51" s="598"/>
      <c r="X51" s="598" t="s">
        <v>74</v>
      </c>
      <c r="Y51" s="598"/>
      <c r="Z51" s="598" t="s">
        <v>74</v>
      </c>
      <c r="AA51" s="598"/>
      <c r="AB51" s="598" t="s">
        <v>74</v>
      </c>
      <c r="AC51" s="598"/>
      <c r="AD51" s="598" t="s">
        <v>74</v>
      </c>
      <c r="AE51" s="598"/>
      <c r="AF51" s="598" t="s">
        <v>74</v>
      </c>
      <c r="AG51" s="598"/>
      <c r="AH51" s="598" t="s">
        <v>74</v>
      </c>
      <c r="AI51" s="598"/>
      <c r="AJ51" s="598" t="s">
        <v>74</v>
      </c>
      <c r="AK51" s="598"/>
      <c r="AL51" s="598" t="s">
        <v>74</v>
      </c>
      <c r="AM51" s="598"/>
      <c r="AN51" s="598" t="s">
        <v>74</v>
      </c>
      <c r="AO51" s="598"/>
      <c r="AP51" s="598" t="s">
        <v>74</v>
      </c>
      <c r="AQ51" s="598"/>
      <c r="AR51" s="598" t="s">
        <v>74</v>
      </c>
      <c r="AS51" s="598"/>
      <c r="AT51" s="598" t="s">
        <v>74</v>
      </c>
      <c r="AU51" s="598"/>
      <c r="AV51" s="598"/>
      <c r="AW51" s="598"/>
      <c r="AX51" s="598" t="s">
        <v>74</v>
      </c>
      <c r="AY51" s="598"/>
      <c r="AZ51" s="598" t="s">
        <v>74</v>
      </c>
      <c r="BA51" s="598"/>
      <c r="BB51" s="598" t="s">
        <v>74</v>
      </c>
      <c r="BC51" s="598"/>
      <c r="BD51" s="598" t="s">
        <v>74</v>
      </c>
      <c r="BE51" s="598"/>
      <c r="BF51" s="598" t="s">
        <v>74</v>
      </c>
      <c r="BG51" s="598"/>
      <c r="BH51" s="598"/>
      <c r="BI51" s="598"/>
      <c r="BJ51" s="598" t="s">
        <v>74</v>
      </c>
      <c r="BK51" s="598"/>
      <c r="BL51" s="598" t="s">
        <v>74</v>
      </c>
      <c r="BM51" s="598"/>
      <c r="BN51" s="598" t="s">
        <v>74</v>
      </c>
      <c r="BO51" s="598"/>
      <c r="BP51" s="598" t="s">
        <v>74</v>
      </c>
      <c r="BQ51" s="598"/>
      <c r="BR51" s="598"/>
      <c r="BS51" s="598"/>
      <c r="BT51" s="598" t="s">
        <v>74</v>
      </c>
      <c r="BU51" s="598"/>
      <c r="BV51" s="598" t="s">
        <v>74</v>
      </c>
      <c r="BW51" s="598"/>
      <c r="BX51" s="598" t="s">
        <v>74</v>
      </c>
      <c r="BY51" s="598"/>
    </row>
    <row r="52" spans="1:77">
      <c r="A52" s="599" t="s">
        <v>903</v>
      </c>
      <c r="B52" s="598" t="s">
        <v>74</v>
      </c>
      <c r="C52" s="22">
        <v>0</v>
      </c>
      <c r="D52" s="598" t="s">
        <v>74</v>
      </c>
      <c r="E52" s="22">
        <v>2778</v>
      </c>
      <c r="F52" s="598" t="s">
        <v>74</v>
      </c>
      <c r="G52" s="22">
        <v>113</v>
      </c>
      <c r="H52" s="741"/>
      <c r="I52" s="22">
        <v>1428</v>
      </c>
      <c r="J52" s="22"/>
      <c r="K52" s="22">
        <v>0</v>
      </c>
      <c r="L52" s="598" t="s">
        <v>74</v>
      </c>
      <c r="M52" s="22">
        <v>0</v>
      </c>
      <c r="N52" s="598" t="s">
        <v>74</v>
      </c>
      <c r="O52" s="22">
        <v>-194319</v>
      </c>
      <c r="P52" s="598" t="s">
        <v>74</v>
      </c>
      <c r="Q52" s="22">
        <v>-316305</v>
      </c>
      <c r="R52" s="741"/>
      <c r="S52" s="22">
        <v>129795</v>
      </c>
      <c r="T52" s="598" t="s">
        <v>74</v>
      </c>
      <c r="U52" s="22">
        <v>-12016</v>
      </c>
      <c r="V52" s="598" t="s">
        <v>74</v>
      </c>
      <c r="W52" s="22">
        <v>-17012</v>
      </c>
      <c r="X52" s="598" t="s">
        <v>74</v>
      </c>
      <c r="Y52" s="22">
        <v>164</v>
      </c>
      <c r="Z52" s="598" t="s">
        <v>74</v>
      </c>
      <c r="AA52" s="22">
        <v>514030</v>
      </c>
      <c r="AB52" s="598" t="s">
        <v>74</v>
      </c>
      <c r="AC52" s="22">
        <v>5550</v>
      </c>
      <c r="AD52" s="598" t="s">
        <v>74</v>
      </c>
      <c r="AE52" s="22">
        <v>737</v>
      </c>
      <c r="AF52" s="598" t="s">
        <v>74</v>
      </c>
      <c r="AG52" s="22">
        <v>1228</v>
      </c>
      <c r="AH52" s="598" t="s">
        <v>74</v>
      </c>
      <c r="AI52" s="22">
        <v>-21117</v>
      </c>
      <c r="AJ52" s="598" t="s">
        <v>74</v>
      </c>
      <c r="AK52" s="22">
        <v>-12942</v>
      </c>
      <c r="AL52" s="598" t="s">
        <v>74</v>
      </c>
      <c r="AM52" s="22">
        <v>-867444</v>
      </c>
      <c r="AN52" s="598" t="s">
        <v>74</v>
      </c>
      <c r="AO52" s="22">
        <v>-568328</v>
      </c>
      <c r="AP52" s="598" t="s">
        <v>74</v>
      </c>
      <c r="AQ52" s="22">
        <v>49284</v>
      </c>
      <c r="AR52" s="598"/>
      <c r="AS52" s="22">
        <v>37688</v>
      </c>
      <c r="AT52" s="598"/>
      <c r="AU52" s="22">
        <v>14158</v>
      </c>
      <c r="AV52" s="598"/>
      <c r="AW52" s="22">
        <v>0</v>
      </c>
      <c r="AX52" s="598"/>
      <c r="AY52" s="22">
        <v>0</v>
      </c>
      <c r="AZ52" s="598"/>
      <c r="BA52" s="22">
        <v>17</v>
      </c>
      <c r="BB52" s="598"/>
      <c r="BC52" s="22">
        <v>0</v>
      </c>
      <c r="BD52" s="598"/>
      <c r="BE52" s="22">
        <v>0</v>
      </c>
      <c r="BF52" s="598"/>
      <c r="BG52" s="22">
        <v>6362</v>
      </c>
      <c r="BH52" s="619"/>
      <c r="BI52" s="22">
        <v>3</v>
      </c>
      <c r="BJ52" s="598"/>
      <c r="BK52" s="22">
        <v>0</v>
      </c>
      <c r="BL52" s="598"/>
      <c r="BM52" s="22">
        <v>-119562</v>
      </c>
      <c r="BN52" s="598"/>
      <c r="BO52" s="22">
        <v>120902</v>
      </c>
      <c r="BP52" s="598"/>
      <c r="BQ52" s="22">
        <v>159346</v>
      </c>
      <c r="BR52" s="619"/>
      <c r="BS52" s="22">
        <v>612</v>
      </c>
      <c r="BT52" s="598"/>
      <c r="BU52" s="22">
        <v>3328</v>
      </c>
      <c r="BV52" s="598"/>
      <c r="BW52" s="22">
        <v>4255</v>
      </c>
      <c r="BX52" s="598"/>
      <c r="BY52" s="22">
        <v>0</v>
      </c>
    </row>
    <row r="53" spans="1:77" ht="16.5" thickBot="1">
      <c r="A53" s="599" t="s">
        <v>904</v>
      </c>
      <c r="B53" s="598" t="s">
        <v>74</v>
      </c>
      <c r="C53" s="723">
        <f>ROUND(SUM(C50)+SUM(C52),1)</f>
        <v>0</v>
      </c>
      <c r="D53" s="619"/>
      <c r="E53" s="620">
        <f>ROUND(SUM(E50)+SUM(E52),1)</f>
        <v>0</v>
      </c>
      <c r="F53" s="619"/>
      <c r="G53" s="620">
        <f>ROUND(SUM(G50)+SUM(G52),1)</f>
        <v>129</v>
      </c>
      <c r="H53" s="619"/>
      <c r="I53" s="620">
        <f>ROUND(SUM(I50)+SUM(I52),1)</f>
        <v>0</v>
      </c>
      <c r="J53" s="724"/>
      <c r="K53" s="620">
        <f>ROUND(SUM(K50)+SUM(K52),1)</f>
        <v>0</v>
      </c>
      <c r="L53" s="619"/>
      <c r="M53" s="620">
        <f>ROUND(SUM(M50)+SUM(M52),1)</f>
        <v>0</v>
      </c>
      <c r="N53" s="619"/>
      <c r="O53" s="620">
        <f>ROUND(SUM(O50)+SUM(O52),1)</f>
        <v>-86224</v>
      </c>
      <c r="P53" s="619"/>
      <c r="Q53" s="621">
        <f>ROUND(SUM(Q50)+SUM(Q52),1)</f>
        <v>-527184</v>
      </c>
      <c r="R53" s="622"/>
      <c r="S53" s="621">
        <f>ROUND(SUM(S50)+SUM(S52),1)</f>
        <v>108965</v>
      </c>
      <c r="T53" s="619"/>
      <c r="U53" s="620">
        <f>ROUND(SUM(U50)+SUM(U52),1)</f>
        <v>-12016</v>
      </c>
      <c r="V53" s="619"/>
      <c r="W53" s="620">
        <f>ROUND(SUM(W50)+SUM(W52),1)</f>
        <v>-30992</v>
      </c>
      <c r="X53" s="619"/>
      <c r="Y53" s="620">
        <f>ROUND(SUM(Y50)+SUM(Y52),1)</f>
        <v>0</v>
      </c>
      <c r="Z53" s="619"/>
      <c r="AA53" s="620">
        <f>ROUND(SUM(AA50)+SUM(AA52),1)</f>
        <v>629402</v>
      </c>
      <c r="AB53" s="619"/>
      <c r="AC53" s="620">
        <f>ROUND(SUM(AC50)+SUM(AC52),1)</f>
        <v>0</v>
      </c>
      <c r="AD53" s="619"/>
      <c r="AE53" s="620">
        <f>ROUND(SUM(AE50)+SUM(AE52),1)</f>
        <v>0</v>
      </c>
      <c r="AF53" s="619"/>
      <c r="AG53" s="621">
        <f>ROUND(SUM(AG50)+SUM(AG52),1)</f>
        <v>1280</v>
      </c>
      <c r="AH53" s="619"/>
      <c r="AI53" s="620">
        <f>ROUND(SUM(AI50)+SUM(AI52),1)</f>
        <v>-31254</v>
      </c>
      <c r="AJ53" s="619"/>
      <c r="AK53" s="620">
        <f>ROUND(SUM(AK50)+SUM(AK52),1)</f>
        <v>-12942</v>
      </c>
      <c r="AL53" s="619"/>
      <c r="AM53" s="620">
        <f>ROUND(SUM(AM50)+SUM(AM52),1)</f>
        <v>-1709058</v>
      </c>
      <c r="AN53" s="619"/>
      <c r="AO53" s="620">
        <f>ROUND(SUM(AO50)+SUM(AO52),1)</f>
        <v>-698507</v>
      </c>
      <c r="AP53" s="619"/>
      <c r="AQ53" s="620">
        <f>ROUND(SUM(AQ50)+SUM(AQ52),1)</f>
        <v>-133107</v>
      </c>
      <c r="AR53" s="619"/>
      <c r="AS53" s="621">
        <f>ROUND(SUM(AS50)+SUM(AS52),1)</f>
        <v>50788</v>
      </c>
      <c r="AT53" s="619"/>
      <c r="AU53" s="620">
        <f>ROUND(SUM(AU50)+SUM(AU52),1)</f>
        <v>16674</v>
      </c>
      <c r="AV53" s="619"/>
      <c r="AW53" s="620">
        <f>ROUND(SUM(AW50)+SUM(AW52),1)</f>
        <v>0</v>
      </c>
      <c r="AX53" s="619"/>
      <c r="AY53" s="620">
        <f>ROUND(SUM(AY50)+SUM(AY52),1)</f>
        <v>0</v>
      </c>
      <c r="AZ53" s="619"/>
      <c r="BA53" s="621">
        <f>ROUND(SUM(BA50)+SUM(BA52),1)</f>
        <v>18</v>
      </c>
      <c r="BB53" s="619"/>
      <c r="BC53" s="620">
        <f>ROUND(SUM(BC50)+SUM(BC52),1)</f>
        <v>0</v>
      </c>
      <c r="BD53" s="619"/>
      <c r="BE53" s="620">
        <f>ROUND(SUM(BE50)+SUM(BE52),1)</f>
        <v>0</v>
      </c>
      <c r="BF53" s="619"/>
      <c r="BG53" s="620">
        <f>ROUND(SUM(BG50)+SUM(BG52),1)</f>
        <v>0</v>
      </c>
      <c r="BH53" s="724"/>
      <c r="BI53" s="620">
        <f>ROUND(SUM(BI50)+SUM(BI52),1)</f>
        <v>0</v>
      </c>
      <c r="BJ53" s="619"/>
      <c r="BK53" s="620">
        <f>ROUND(SUM(BK50)+SUM(BK52),1)</f>
        <v>0</v>
      </c>
      <c r="BL53" s="619"/>
      <c r="BM53" s="620">
        <f>ROUND(SUM(BM50)+SUM(BM52),1)</f>
        <v>-150163</v>
      </c>
      <c r="BN53" s="619"/>
      <c r="BO53" s="620">
        <f>ROUND(SUM(BO50)+SUM(BO52),1)</f>
        <v>221223</v>
      </c>
      <c r="BP53" s="619"/>
      <c r="BQ53" s="621">
        <f>ROUND(SUM(BQ50)+SUM(BQ52),1)</f>
        <v>155981</v>
      </c>
      <c r="BR53" s="599"/>
      <c r="BS53" s="620">
        <f>ROUND(SUM(BS50)+SUM(BS52),1)</f>
        <v>638</v>
      </c>
      <c r="BT53" s="619"/>
      <c r="BU53" s="620">
        <f>ROUND(SUM(BU50)+SUM(BU52),1)</f>
        <v>0</v>
      </c>
      <c r="BV53" s="619"/>
      <c r="BW53" s="620">
        <f>ROUND(SUM(BW50)+SUM(BW52),1)</f>
        <v>0</v>
      </c>
      <c r="BX53" s="619"/>
      <c r="BY53" s="620">
        <f>ROUND(SUM(BY50)+SUM(BY52),1)</f>
        <v>0</v>
      </c>
    </row>
    <row r="54" spans="1:77" ht="16.5" thickTop="1">
      <c r="A54" s="599"/>
      <c r="B54" s="619"/>
      <c r="C54" s="741"/>
      <c r="D54" s="619"/>
      <c r="E54" s="741"/>
      <c r="F54" s="619"/>
      <c r="G54" s="741"/>
      <c r="H54" s="619"/>
      <c r="I54" s="741"/>
      <c r="J54" s="599"/>
      <c r="K54" s="741"/>
      <c r="L54" s="619"/>
      <c r="M54" s="741"/>
      <c r="N54" s="619"/>
      <c r="O54" s="741"/>
      <c r="P54" s="619"/>
      <c r="Q54" s="741"/>
      <c r="R54" s="619"/>
      <c r="S54" s="741"/>
      <c r="T54" s="619"/>
      <c r="U54" s="741"/>
      <c r="V54" s="619"/>
      <c r="W54" s="741"/>
      <c r="X54" s="619"/>
      <c r="Y54" s="741"/>
      <c r="Z54" s="619"/>
      <c r="AA54" s="741"/>
      <c r="AB54" s="619"/>
      <c r="AC54" s="741"/>
      <c r="AD54" s="619"/>
      <c r="AE54" s="741"/>
      <c r="AF54" s="619"/>
      <c r="AG54" s="741"/>
      <c r="AH54" s="619"/>
      <c r="AI54" s="741"/>
      <c r="AJ54" s="619"/>
      <c r="AK54" s="741"/>
      <c r="AL54" s="619"/>
      <c r="AM54" s="741"/>
      <c r="AN54" s="619"/>
      <c r="AO54" s="741"/>
      <c r="AP54" s="619"/>
      <c r="AQ54" s="741"/>
      <c r="AR54" s="619"/>
      <c r="AS54" s="741"/>
      <c r="AT54" s="619"/>
      <c r="AU54" s="741"/>
      <c r="AV54" s="619"/>
      <c r="AW54" s="741"/>
      <c r="AX54" s="619"/>
      <c r="AY54" s="741"/>
      <c r="AZ54" s="619"/>
      <c r="BA54" s="741"/>
      <c r="BB54" s="619"/>
      <c r="BC54" s="741"/>
      <c r="BD54" s="619"/>
      <c r="BE54" s="741"/>
      <c r="BF54" s="619"/>
      <c r="BG54" s="741"/>
      <c r="BH54" s="623"/>
      <c r="BI54" s="741"/>
      <c r="BJ54" s="619"/>
      <c r="BK54" s="741"/>
      <c r="BL54" s="619"/>
      <c r="BM54" s="741"/>
      <c r="BN54" s="619"/>
      <c r="BO54" s="741"/>
      <c r="BP54" s="619"/>
      <c r="BQ54" s="741"/>
      <c r="BR54" s="619"/>
      <c r="BS54" s="741"/>
      <c r="BT54" s="619"/>
      <c r="BU54" s="599"/>
      <c r="BV54" s="619"/>
      <c r="BW54" s="599"/>
      <c r="BX54" s="619"/>
      <c r="BY54" s="605"/>
    </row>
    <row r="55" spans="1:77">
      <c r="A55" s="318" t="s">
        <v>468</v>
      </c>
      <c r="B55" s="619"/>
      <c r="C55" s="605"/>
      <c r="D55" s="619"/>
      <c r="E55" s="605"/>
      <c r="F55" s="605"/>
      <c r="G55" s="605"/>
      <c r="H55" s="605"/>
      <c r="I55" s="605"/>
      <c r="J55" s="605"/>
      <c r="K55" s="605"/>
      <c r="L55" s="605"/>
      <c r="M55" s="605"/>
      <c r="N55" s="605"/>
      <c r="O55" s="605"/>
      <c r="P55" s="605"/>
      <c r="Q55" s="605"/>
      <c r="R55" s="605"/>
      <c r="S55" s="605"/>
      <c r="T55" s="605"/>
      <c r="U55" s="605"/>
      <c r="V55" s="605"/>
      <c r="W55" s="605"/>
      <c r="X55" s="605"/>
      <c r="Y55" s="605"/>
      <c r="Z55" s="605"/>
      <c r="AA55" s="605"/>
      <c r="AB55" s="605"/>
      <c r="AC55" s="605"/>
      <c r="AD55" s="605"/>
      <c r="AE55" s="605"/>
      <c r="AF55" s="605"/>
      <c r="AG55" s="605"/>
      <c r="AH55" s="605"/>
      <c r="AI55" s="605"/>
      <c r="AJ55" s="605"/>
      <c r="AK55" s="605"/>
      <c r="AL55" s="605"/>
      <c r="AM55" s="605"/>
      <c r="AN55" s="605"/>
      <c r="AO55" s="624"/>
      <c r="AP55" s="605"/>
      <c r="AQ55" s="605"/>
      <c r="AR55" s="605"/>
      <c r="AS55" s="605"/>
      <c r="AT55" s="605"/>
      <c r="AU55" s="605"/>
      <c r="AV55" s="605"/>
      <c r="AW55" s="605"/>
      <c r="AX55" s="605"/>
      <c r="AY55" s="605"/>
      <c r="AZ55" s="605"/>
      <c r="BA55" s="625"/>
      <c r="BB55" s="605"/>
      <c r="BC55" s="605"/>
      <c r="BD55" s="605"/>
      <c r="BE55" s="605"/>
      <c r="BF55" s="605"/>
      <c r="BG55" s="605"/>
      <c r="BH55" s="605"/>
      <c r="BI55" s="605"/>
      <c r="BJ55" s="605"/>
      <c r="BK55" s="605"/>
      <c r="BL55" s="605"/>
      <c r="BM55" s="605"/>
      <c r="BN55" s="605"/>
      <c r="BO55" s="605"/>
      <c r="BP55" s="605"/>
      <c r="BQ55" s="605"/>
      <c r="BR55" s="605"/>
      <c r="BS55" s="605"/>
      <c r="BT55" s="605"/>
      <c r="BU55" s="605"/>
      <c r="BV55" s="605"/>
      <c r="BW55" s="605"/>
      <c r="BX55" s="605"/>
      <c r="BY55" s="605"/>
    </row>
    <row r="57" spans="1:77">
      <c r="A57" s="598"/>
      <c r="B57" s="598"/>
      <c r="C57" s="598"/>
      <c r="D57" s="598"/>
      <c r="E57" s="598"/>
      <c r="F57" s="598"/>
      <c r="G57" s="598"/>
      <c r="H57" s="598"/>
      <c r="I57" s="598"/>
      <c r="J57" s="598"/>
      <c r="K57" s="598"/>
      <c r="L57" s="598"/>
      <c r="M57" s="598"/>
      <c r="N57" s="598"/>
      <c r="O57" s="598"/>
      <c r="P57" s="598"/>
      <c r="Q57" s="598"/>
      <c r="R57" s="598"/>
      <c r="S57" s="598" t="s">
        <v>74</v>
      </c>
      <c r="T57" s="598"/>
      <c r="U57" s="598" t="s">
        <v>74</v>
      </c>
      <c r="V57" s="598"/>
      <c r="W57" s="598"/>
      <c r="X57" s="598"/>
      <c r="Y57" s="598"/>
      <c r="Z57" s="598"/>
      <c r="AA57" s="598"/>
      <c r="AB57" s="598"/>
      <c r="AC57" s="598"/>
      <c r="AD57" s="598"/>
      <c r="AE57" s="598"/>
      <c r="AF57" s="598"/>
      <c r="AG57" s="598"/>
      <c r="AH57" s="598"/>
      <c r="AI57" s="598"/>
      <c r="AJ57" s="598"/>
      <c r="AK57" s="598"/>
      <c r="AL57" s="598"/>
      <c r="AM57" s="598"/>
      <c r="AN57" s="598"/>
      <c r="AO57" s="598"/>
      <c r="AP57" s="598"/>
      <c r="AQ57" s="598"/>
      <c r="AR57" s="598"/>
      <c r="AS57" s="598"/>
      <c r="AT57" s="598"/>
      <c r="AU57" s="598"/>
      <c r="AV57" s="598"/>
      <c r="AW57" s="598"/>
      <c r="AX57" s="598"/>
      <c r="AY57" s="598"/>
      <c r="AZ57" s="598"/>
      <c r="BA57" s="600"/>
      <c r="BB57" s="598"/>
      <c r="BC57" s="598"/>
      <c r="BD57" s="598"/>
      <c r="BE57" s="598" t="s">
        <v>74</v>
      </c>
      <c r="BF57" s="598"/>
      <c r="BG57" s="598" t="s">
        <v>74</v>
      </c>
      <c r="BH57" s="598"/>
      <c r="BI57" s="598"/>
      <c r="BJ57" s="598"/>
      <c r="BK57" s="598"/>
      <c r="BL57" s="598"/>
      <c r="BM57" s="598"/>
      <c r="BN57" s="598"/>
      <c r="BO57" s="598"/>
      <c r="BP57" s="598"/>
      <c r="BQ57" s="598"/>
      <c r="BR57" s="598"/>
      <c r="BS57" s="598"/>
      <c r="BT57" s="598"/>
      <c r="BU57" s="598"/>
      <c r="BV57" s="598"/>
      <c r="BW57" s="598"/>
      <c r="BX57" s="598"/>
      <c r="BY57" s="598"/>
    </row>
    <row r="66" spans="1:1">
      <c r="A66" s="626"/>
    </row>
  </sheetData>
  <hyperlinks>
    <hyperlink ref="A55" location="'Footnotes 1 - 10'!A1" display="(*) See Accompanying Notes" xr:uid="{00000000-0004-0000-1A00-000000000000}"/>
  </hyperlinks>
  <printOptions horizontalCentered="1"/>
  <pageMargins left="0.25" right="0.25" top="0.75" bottom="0.25" header="0" footer="0.25"/>
  <pageSetup scale="48" firstPageNumber="48" orientation="landscape" useFirstPageNumber="1" r:id="rId1"/>
  <headerFooter scaleWithDoc="0">
    <oddFooter>&amp;R&amp;8&amp;P</oddFooter>
  </headerFooter>
  <colBreaks count="5" manualBreakCount="5">
    <brk id="15" max="1048575" man="1"/>
    <brk id="29" min="2" max="56" man="1"/>
    <brk id="41" min="2" max="56" man="1"/>
    <brk id="53" min="2" max="55" man="1"/>
    <brk id="65" min="2" max="55" man="1"/>
  </colBreaks>
  <customProperties>
    <customPr name="SheetOptions" r:id="rId2"/>
  </customPropertie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I70"/>
  <sheetViews>
    <sheetView showGridLines="0" zoomScale="80" zoomScaleNormal="80" workbookViewId="0"/>
  </sheetViews>
  <sheetFormatPr defaultRowHeight="15.75"/>
  <cols>
    <col min="1" max="1" width="62" style="595" customWidth="1"/>
    <col min="2" max="2" width="4.109375" style="595" customWidth="1"/>
    <col min="3" max="3" width="24.109375" style="595" customWidth="1"/>
    <col min="4" max="4" width="2.77734375" style="595" customWidth="1"/>
    <col min="5" max="5" width="24.109375" style="595" customWidth="1"/>
    <col min="6" max="6" width="2.77734375" style="595" customWidth="1"/>
    <col min="7" max="7" width="24.109375" style="595" customWidth="1"/>
    <col min="8" max="8" width="2.77734375" style="595" customWidth="1"/>
    <col min="9" max="9" width="24.109375" style="595" customWidth="1"/>
    <col min="10" max="10" width="6.77734375" style="595" customWidth="1"/>
    <col min="11" max="175" width="8.77734375" style="595"/>
    <col min="176" max="176" width="55.109375" style="595" customWidth="1"/>
    <col min="177" max="177" width="2.77734375" style="595" customWidth="1"/>
    <col min="178" max="178" width="19.44140625" style="595" customWidth="1"/>
    <col min="179" max="179" width="2.77734375" style="595" customWidth="1"/>
    <col min="180" max="180" width="20.77734375" style="595" customWidth="1"/>
    <col min="181" max="181" width="2.77734375" style="595" customWidth="1"/>
    <col min="182" max="182" width="21" style="595" customWidth="1"/>
    <col min="183" max="183" width="2.77734375" style="595" customWidth="1"/>
    <col min="184" max="184" width="18.77734375" style="595" customWidth="1"/>
    <col min="185" max="185" width="2.77734375" style="595" customWidth="1"/>
    <col min="186" max="186" width="16.77734375" style="595" customWidth="1"/>
    <col min="187" max="187" width="2.77734375" style="595" customWidth="1"/>
    <col min="188" max="188" width="16.44140625" style="595" customWidth="1"/>
    <col min="189" max="189" width="2.77734375" style="595" customWidth="1"/>
    <col min="190" max="190" width="19.77734375" style="595" customWidth="1"/>
    <col min="191" max="191" width="2.77734375" style="595" customWidth="1"/>
    <col min="192" max="192" width="19.44140625" style="595" customWidth="1"/>
    <col min="193" max="193" width="2.77734375" style="595" customWidth="1"/>
    <col min="194" max="194" width="17.109375" style="595" customWidth="1"/>
    <col min="195" max="195" width="2.77734375" style="595" customWidth="1"/>
    <col min="196" max="196" width="19.109375" style="595" customWidth="1"/>
    <col min="197" max="197" width="2.77734375" style="595" customWidth="1"/>
    <col min="198" max="198" width="18.109375" style="595" customWidth="1"/>
    <col min="199" max="199" width="2.77734375" style="595" customWidth="1"/>
    <col min="200" max="200" width="17.5546875" style="595" customWidth="1"/>
    <col min="201" max="201" width="2.77734375" style="595" customWidth="1"/>
    <col min="202" max="202" width="20.77734375" style="595" customWidth="1"/>
    <col min="203" max="203" width="2.77734375" style="595" customWidth="1"/>
    <col min="204" max="204" width="17.77734375" style="595" customWidth="1"/>
    <col min="205" max="205" width="2.77734375" style="595" customWidth="1"/>
    <col min="206" max="206" width="19.5546875" style="595" customWidth="1"/>
    <col min="207" max="207" width="2.77734375" style="595" customWidth="1"/>
    <col min="208" max="208" width="16" style="595" customWidth="1"/>
    <col min="209" max="209" width="2.77734375" style="595" customWidth="1"/>
    <col min="210" max="210" width="18.77734375" style="595" customWidth="1"/>
    <col min="211" max="211" width="2.77734375" style="595" customWidth="1"/>
    <col min="212" max="212" width="18.109375" style="595" customWidth="1"/>
    <col min="213" max="214" width="8.77734375" style="595" customWidth="1"/>
    <col min="215" max="215" width="2.77734375" style="595" customWidth="1"/>
    <col min="216" max="216" width="18.77734375" style="595" customWidth="1"/>
    <col min="217" max="217" width="2.77734375" style="595" customWidth="1"/>
    <col min="218" max="218" width="19" style="595" customWidth="1"/>
    <col min="219" max="219" width="2.77734375" style="595" customWidth="1"/>
    <col min="220" max="220" width="18.109375" style="595" customWidth="1"/>
    <col min="221" max="221" width="2.77734375" style="595" customWidth="1"/>
    <col min="222" max="222" width="18.5546875" style="595" customWidth="1"/>
    <col min="223" max="223" width="2.77734375" style="595" customWidth="1"/>
    <col min="224" max="224" width="18.77734375" style="595" customWidth="1"/>
    <col min="225" max="225" width="2.77734375" style="595" customWidth="1"/>
    <col min="226" max="226" width="22.5546875" style="595" customWidth="1"/>
    <col min="227" max="227" width="2.77734375" style="595" customWidth="1"/>
    <col min="228" max="228" width="19.109375" style="595" customWidth="1"/>
    <col min="229" max="229" width="2.77734375" style="595" customWidth="1"/>
    <col min="230" max="230" width="22.77734375" style="595" customWidth="1"/>
    <col min="231" max="231" width="2.77734375" style="595" customWidth="1"/>
    <col min="232" max="232" width="24.109375" style="595" customWidth="1"/>
    <col min="233" max="233" width="2.77734375" style="595" customWidth="1"/>
    <col min="234" max="234" width="22.77734375" style="595" customWidth="1"/>
    <col min="235" max="235" width="2.77734375" style="595" customWidth="1"/>
    <col min="236" max="236" width="19.77734375" style="595" customWidth="1"/>
    <col min="237" max="237" width="2.77734375" style="595" customWidth="1"/>
    <col min="238" max="238" width="22.44140625" style="595" customWidth="1"/>
    <col min="239" max="239" width="2.77734375" style="595" customWidth="1"/>
    <col min="240" max="240" width="21.77734375" style="595" customWidth="1"/>
    <col min="241" max="241" width="2.77734375" style="595" customWidth="1"/>
    <col min="242" max="242" width="25.109375" style="595" customWidth="1"/>
    <col min="243" max="243" width="53.109375" style="595" customWidth="1"/>
    <col min="244" max="244" width="2.77734375" style="595" customWidth="1"/>
    <col min="245" max="245" width="25.109375" style="595" customWidth="1"/>
    <col min="246" max="246" width="2.77734375" style="595" customWidth="1"/>
    <col min="247" max="247" width="24" style="595" customWidth="1"/>
    <col min="248" max="248" width="2.77734375" style="595" customWidth="1"/>
    <col min="249" max="249" width="21.77734375" style="595" customWidth="1"/>
    <col min="250" max="250" width="2.77734375" style="595" customWidth="1"/>
    <col min="251" max="251" width="22.109375" style="595" customWidth="1"/>
    <col min="252" max="252" width="53.77734375" style="595" customWidth="1"/>
    <col min="253" max="253" width="2.77734375" style="595" customWidth="1"/>
    <col min="254" max="254" width="23.77734375" style="595" customWidth="1"/>
    <col min="255" max="255" width="2.77734375" style="595" customWidth="1"/>
    <col min="256" max="256" width="22.5546875" style="595" customWidth="1"/>
    <col min="257" max="257" width="2.77734375" style="595" customWidth="1"/>
    <col min="258" max="258" width="18.77734375" style="595" customWidth="1"/>
    <col min="259" max="259" width="2.77734375" style="595" customWidth="1"/>
    <col min="260" max="260" width="19.109375" style="595" customWidth="1"/>
    <col min="261" max="261" width="2.77734375" style="595" customWidth="1"/>
    <col min="262" max="262" width="19.77734375" style="595" customWidth="1"/>
    <col min="263" max="431" width="8.77734375" style="595"/>
    <col min="432" max="432" width="55.109375" style="595" customWidth="1"/>
    <col min="433" max="433" width="2.77734375" style="595" customWidth="1"/>
    <col min="434" max="434" width="19.44140625" style="595" customWidth="1"/>
    <col min="435" max="435" width="2.77734375" style="595" customWidth="1"/>
    <col min="436" max="436" width="20.77734375" style="595" customWidth="1"/>
    <col min="437" max="437" width="2.77734375" style="595" customWidth="1"/>
    <col min="438" max="438" width="21" style="595" customWidth="1"/>
    <col min="439" max="439" width="2.77734375" style="595" customWidth="1"/>
    <col min="440" max="440" width="18.77734375" style="595" customWidth="1"/>
    <col min="441" max="441" width="2.77734375" style="595" customWidth="1"/>
    <col min="442" max="442" width="16.77734375" style="595" customWidth="1"/>
    <col min="443" max="443" width="2.77734375" style="595" customWidth="1"/>
    <col min="444" max="444" width="16.44140625" style="595" customWidth="1"/>
    <col min="445" max="445" width="2.77734375" style="595" customWidth="1"/>
    <col min="446" max="446" width="19.77734375" style="595" customWidth="1"/>
    <col min="447" max="447" width="2.77734375" style="595" customWidth="1"/>
    <col min="448" max="448" width="19.44140625" style="595" customWidth="1"/>
    <col min="449" max="449" width="2.77734375" style="595" customWidth="1"/>
    <col min="450" max="450" width="17.109375" style="595" customWidth="1"/>
    <col min="451" max="451" width="2.77734375" style="595" customWidth="1"/>
    <col min="452" max="452" width="19.109375" style="595" customWidth="1"/>
    <col min="453" max="453" width="2.77734375" style="595" customWidth="1"/>
    <col min="454" max="454" width="18.109375" style="595" customWidth="1"/>
    <col min="455" max="455" width="2.77734375" style="595" customWidth="1"/>
    <col min="456" max="456" width="17.5546875" style="595" customWidth="1"/>
    <col min="457" max="457" width="2.77734375" style="595" customWidth="1"/>
    <col min="458" max="458" width="20.77734375" style="595" customWidth="1"/>
    <col min="459" max="459" width="2.77734375" style="595" customWidth="1"/>
    <col min="460" max="460" width="17.77734375" style="595" customWidth="1"/>
    <col min="461" max="461" width="2.77734375" style="595" customWidth="1"/>
    <col min="462" max="462" width="19.5546875" style="595" customWidth="1"/>
    <col min="463" max="463" width="2.77734375" style="595" customWidth="1"/>
    <col min="464" max="464" width="16" style="595" customWidth="1"/>
    <col min="465" max="465" width="2.77734375" style="595" customWidth="1"/>
    <col min="466" max="466" width="18.77734375" style="595" customWidth="1"/>
    <col min="467" max="467" width="2.77734375" style="595" customWidth="1"/>
    <col min="468" max="468" width="18.109375" style="595" customWidth="1"/>
    <col min="469" max="470" width="8.77734375" style="595" customWidth="1"/>
    <col min="471" max="471" width="2.77734375" style="595" customWidth="1"/>
    <col min="472" max="472" width="18.77734375" style="595" customWidth="1"/>
    <col min="473" max="473" width="2.77734375" style="595" customWidth="1"/>
    <col min="474" max="474" width="19" style="595" customWidth="1"/>
    <col min="475" max="475" width="2.77734375" style="595" customWidth="1"/>
    <col min="476" max="476" width="18.109375" style="595" customWidth="1"/>
    <col min="477" max="477" width="2.77734375" style="595" customWidth="1"/>
    <col min="478" max="478" width="18.5546875" style="595" customWidth="1"/>
    <col min="479" max="479" width="2.77734375" style="595" customWidth="1"/>
    <col min="480" max="480" width="18.77734375" style="595" customWidth="1"/>
    <col min="481" max="481" width="2.77734375" style="595" customWidth="1"/>
    <col min="482" max="482" width="22.5546875" style="595" customWidth="1"/>
    <col min="483" max="483" width="2.77734375" style="595" customWidth="1"/>
    <col min="484" max="484" width="19.109375" style="595" customWidth="1"/>
    <col min="485" max="485" width="2.77734375" style="595" customWidth="1"/>
    <col min="486" max="486" width="22.77734375" style="595" customWidth="1"/>
    <col min="487" max="487" width="2.77734375" style="595" customWidth="1"/>
    <col min="488" max="488" width="24.109375" style="595" customWidth="1"/>
    <col min="489" max="489" width="2.77734375" style="595" customWidth="1"/>
    <col min="490" max="490" width="22.77734375" style="595" customWidth="1"/>
    <col min="491" max="491" width="2.77734375" style="595" customWidth="1"/>
    <col min="492" max="492" width="19.77734375" style="595" customWidth="1"/>
    <col min="493" max="493" width="2.77734375" style="595" customWidth="1"/>
    <col min="494" max="494" width="22.44140625" style="595" customWidth="1"/>
    <col min="495" max="495" width="2.77734375" style="595" customWidth="1"/>
    <col min="496" max="496" width="21.77734375" style="595" customWidth="1"/>
    <col min="497" max="497" width="2.77734375" style="595" customWidth="1"/>
    <col min="498" max="498" width="25.109375" style="595" customWidth="1"/>
    <col min="499" max="499" width="53.109375" style="595" customWidth="1"/>
    <col min="500" max="500" width="2.77734375" style="595" customWidth="1"/>
    <col min="501" max="501" width="25.109375" style="595" customWidth="1"/>
    <col min="502" max="502" width="2.77734375" style="595" customWidth="1"/>
    <col min="503" max="503" width="24" style="595" customWidth="1"/>
    <col min="504" max="504" width="2.77734375" style="595" customWidth="1"/>
    <col min="505" max="505" width="21.77734375" style="595" customWidth="1"/>
    <col min="506" max="506" width="2.77734375" style="595" customWidth="1"/>
    <col min="507" max="507" width="22.109375" style="595" customWidth="1"/>
    <col min="508" max="508" width="53.77734375" style="595" customWidth="1"/>
    <col min="509" max="509" width="2.77734375" style="595" customWidth="1"/>
    <col min="510" max="510" width="23.77734375" style="595" customWidth="1"/>
    <col min="511" max="511" width="2.77734375" style="595" customWidth="1"/>
    <col min="512" max="512" width="22.5546875" style="595" customWidth="1"/>
    <col min="513" max="513" width="2.77734375" style="595" customWidth="1"/>
    <col min="514" max="514" width="18.77734375" style="595" customWidth="1"/>
    <col min="515" max="515" width="2.77734375" style="595" customWidth="1"/>
    <col min="516" max="516" width="19.109375" style="595" customWidth="1"/>
    <col min="517" max="517" width="2.77734375" style="595" customWidth="1"/>
    <col min="518" max="518" width="19.77734375" style="595" customWidth="1"/>
    <col min="519" max="687" width="8.77734375" style="595"/>
    <col min="688" max="688" width="55.109375" style="595" customWidth="1"/>
    <col min="689" max="689" width="2.77734375" style="595" customWidth="1"/>
    <col min="690" max="690" width="19.44140625" style="595" customWidth="1"/>
    <col min="691" max="691" width="2.77734375" style="595" customWidth="1"/>
    <col min="692" max="692" width="20.77734375" style="595" customWidth="1"/>
    <col min="693" max="693" width="2.77734375" style="595" customWidth="1"/>
    <col min="694" max="694" width="21" style="595" customWidth="1"/>
    <col min="695" max="695" width="2.77734375" style="595" customWidth="1"/>
    <col min="696" max="696" width="18.77734375" style="595" customWidth="1"/>
    <col min="697" max="697" width="2.77734375" style="595" customWidth="1"/>
    <col min="698" max="698" width="16.77734375" style="595" customWidth="1"/>
    <col min="699" max="699" width="2.77734375" style="595" customWidth="1"/>
    <col min="700" max="700" width="16.44140625" style="595" customWidth="1"/>
    <col min="701" max="701" width="2.77734375" style="595" customWidth="1"/>
    <col min="702" max="702" width="19.77734375" style="595" customWidth="1"/>
    <col min="703" max="703" width="2.77734375" style="595" customWidth="1"/>
    <col min="704" max="704" width="19.44140625" style="595" customWidth="1"/>
    <col min="705" max="705" width="2.77734375" style="595" customWidth="1"/>
    <col min="706" max="706" width="17.109375" style="595" customWidth="1"/>
    <col min="707" max="707" width="2.77734375" style="595" customWidth="1"/>
    <col min="708" max="708" width="19.109375" style="595" customWidth="1"/>
    <col min="709" max="709" width="2.77734375" style="595" customWidth="1"/>
    <col min="710" max="710" width="18.109375" style="595" customWidth="1"/>
    <col min="711" max="711" width="2.77734375" style="595" customWidth="1"/>
    <col min="712" max="712" width="17.5546875" style="595" customWidth="1"/>
    <col min="713" max="713" width="2.77734375" style="595" customWidth="1"/>
    <col min="714" max="714" width="20.77734375" style="595" customWidth="1"/>
    <col min="715" max="715" width="2.77734375" style="595" customWidth="1"/>
    <col min="716" max="716" width="17.77734375" style="595" customWidth="1"/>
    <col min="717" max="717" width="2.77734375" style="595" customWidth="1"/>
    <col min="718" max="718" width="19.5546875" style="595" customWidth="1"/>
    <col min="719" max="719" width="2.77734375" style="595" customWidth="1"/>
    <col min="720" max="720" width="16" style="595" customWidth="1"/>
    <col min="721" max="721" width="2.77734375" style="595" customWidth="1"/>
    <col min="722" max="722" width="18.77734375" style="595" customWidth="1"/>
    <col min="723" max="723" width="2.77734375" style="595" customWidth="1"/>
    <col min="724" max="724" width="18.109375" style="595" customWidth="1"/>
    <col min="725" max="726" width="8.77734375" style="595" customWidth="1"/>
    <col min="727" max="727" width="2.77734375" style="595" customWidth="1"/>
    <col min="728" max="728" width="18.77734375" style="595" customWidth="1"/>
    <col min="729" max="729" width="2.77734375" style="595" customWidth="1"/>
    <col min="730" max="730" width="19" style="595" customWidth="1"/>
    <col min="731" max="731" width="2.77734375" style="595" customWidth="1"/>
    <col min="732" max="732" width="18.109375" style="595" customWidth="1"/>
    <col min="733" max="733" width="2.77734375" style="595" customWidth="1"/>
    <col min="734" max="734" width="18.5546875" style="595" customWidth="1"/>
    <col min="735" max="735" width="2.77734375" style="595" customWidth="1"/>
    <col min="736" max="736" width="18.77734375" style="595" customWidth="1"/>
    <col min="737" max="737" width="2.77734375" style="595" customWidth="1"/>
    <col min="738" max="738" width="22.5546875" style="595" customWidth="1"/>
    <col min="739" max="739" width="2.77734375" style="595" customWidth="1"/>
    <col min="740" max="740" width="19.109375" style="595" customWidth="1"/>
    <col min="741" max="741" width="2.77734375" style="595" customWidth="1"/>
    <col min="742" max="742" width="22.77734375" style="595" customWidth="1"/>
    <col min="743" max="743" width="2.77734375" style="595" customWidth="1"/>
    <col min="744" max="744" width="24.109375" style="595" customWidth="1"/>
    <col min="745" max="745" width="2.77734375" style="595" customWidth="1"/>
    <col min="746" max="746" width="22.77734375" style="595" customWidth="1"/>
    <col min="747" max="747" width="2.77734375" style="595" customWidth="1"/>
    <col min="748" max="748" width="19.77734375" style="595" customWidth="1"/>
    <col min="749" max="749" width="2.77734375" style="595" customWidth="1"/>
    <col min="750" max="750" width="22.44140625" style="595" customWidth="1"/>
    <col min="751" max="751" width="2.77734375" style="595" customWidth="1"/>
    <col min="752" max="752" width="21.77734375" style="595" customWidth="1"/>
    <col min="753" max="753" width="2.77734375" style="595" customWidth="1"/>
    <col min="754" max="754" width="25.109375" style="595" customWidth="1"/>
    <col min="755" max="755" width="53.109375" style="595" customWidth="1"/>
    <col min="756" max="756" width="2.77734375" style="595" customWidth="1"/>
    <col min="757" max="757" width="25.109375" style="595" customWidth="1"/>
    <col min="758" max="758" width="2.77734375" style="595" customWidth="1"/>
    <col min="759" max="759" width="24" style="595" customWidth="1"/>
    <col min="760" max="760" width="2.77734375" style="595" customWidth="1"/>
    <col min="761" max="761" width="21.77734375" style="595" customWidth="1"/>
    <col min="762" max="762" width="2.77734375" style="595" customWidth="1"/>
    <col min="763" max="763" width="22.109375" style="595" customWidth="1"/>
    <col min="764" max="764" width="53.77734375" style="595" customWidth="1"/>
    <col min="765" max="765" width="2.77734375" style="595" customWidth="1"/>
    <col min="766" max="766" width="23.77734375" style="595" customWidth="1"/>
    <col min="767" max="767" width="2.77734375" style="595" customWidth="1"/>
    <col min="768" max="768" width="22.5546875" style="595" customWidth="1"/>
    <col min="769" max="769" width="2.77734375" style="595" customWidth="1"/>
    <col min="770" max="770" width="18.77734375" style="595" customWidth="1"/>
    <col min="771" max="771" width="2.77734375" style="595" customWidth="1"/>
    <col min="772" max="772" width="19.109375" style="595" customWidth="1"/>
    <col min="773" max="773" width="2.77734375" style="595" customWidth="1"/>
    <col min="774" max="774" width="19.77734375" style="595" customWidth="1"/>
    <col min="775" max="943" width="8.77734375" style="595"/>
    <col min="944" max="944" width="55.109375" style="595" customWidth="1"/>
    <col min="945" max="945" width="2.77734375" style="595" customWidth="1"/>
    <col min="946" max="946" width="19.44140625" style="595" customWidth="1"/>
    <col min="947" max="947" width="2.77734375" style="595" customWidth="1"/>
    <col min="948" max="948" width="20.77734375" style="595" customWidth="1"/>
    <col min="949" max="949" width="2.77734375" style="595" customWidth="1"/>
    <col min="950" max="950" width="21" style="595" customWidth="1"/>
    <col min="951" max="951" width="2.77734375" style="595" customWidth="1"/>
    <col min="952" max="952" width="18.77734375" style="595" customWidth="1"/>
    <col min="953" max="953" width="2.77734375" style="595" customWidth="1"/>
    <col min="954" max="954" width="16.77734375" style="595" customWidth="1"/>
    <col min="955" max="955" width="2.77734375" style="595" customWidth="1"/>
    <col min="956" max="956" width="16.44140625" style="595" customWidth="1"/>
    <col min="957" max="957" width="2.77734375" style="595" customWidth="1"/>
    <col min="958" max="958" width="19.77734375" style="595" customWidth="1"/>
    <col min="959" max="959" width="2.77734375" style="595" customWidth="1"/>
    <col min="960" max="960" width="19.44140625" style="595" customWidth="1"/>
    <col min="961" max="961" width="2.77734375" style="595" customWidth="1"/>
    <col min="962" max="962" width="17.109375" style="595" customWidth="1"/>
    <col min="963" max="963" width="2.77734375" style="595" customWidth="1"/>
    <col min="964" max="964" width="19.109375" style="595" customWidth="1"/>
    <col min="965" max="965" width="2.77734375" style="595" customWidth="1"/>
    <col min="966" max="966" width="18.109375" style="595" customWidth="1"/>
    <col min="967" max="967" width="2.77734375" style="595" customWidth="1"/>
    <col min="968" max="968" width="17.5546875" style="595" customWidth="1"/>
    <col min="969" max="969" width="2.77734375" style="595" customWidth="1"/>
    <col min="970" max="970" width="20.77734375" style="595" customWidth="1"/>
    <col min="971" max="971" width="2.77734375" style="595" customWidth="1"/>
    <col min="972" max="972" width="17.77734375" style="595" customWidth="1"/>
    <col min="973" max="973" width="2.77734375" style="595" customWidth="1"/>
    <col min="974" max="974" width="19.5546875" style="595" customWidth="1"/>
    <col min="975" max="975" width="2.77734375" style="595" customWidth="1"/>
    <col min="976" max="976" width="16" style="595" customWidth="1"/>
    <col min="977" max="977" width="2.77734375" style="595" customWidth="1"/>
    <col min="978" max="978" width="18.77734375" style="595" customWidth="1"/>
    <col min="979" max="979" width="2.77734375" style="595" customWidth="1"/>
    <col min="980" max="980" width="18.109375" style="595" customWidth="1"/>
    <col min="981" max="982" width="8.77734375" style="595" customWidth="1"/>
    <col min="983" max="983" width="2.77734375" style="595" customWidth="1"/>
    <col min="984" max="984" width="18.77734375" style="595" customWidth="1"/>
    <col min="985" max="985" width="2.77734375" style="595" customWidth="1"/>
    <col min="986" max="986" width="19" style="595" customWidth="1"/>
    <col min="987" max="987" width="2.77734375" style="595" customWidth="1"/>
    <col min="988" max="988" width="18.109375" style="595" customWidth="1"/>
    <col min="989" max="989" width="2.77734375" style="595" customWidth="1"/>
    <col min="990" max="990" width="18.5546875" style="595" customWidth="1"/>
    <col min="991" max="991" width="2.77734375" style="595" customWidth="1"/>
    <col min="992" max="992" width="18.77734375" style="595" customWidth="1"/>
    <col min="993" max="993" width="2.77734375" style="595" customWidth="1"/>
    <col min="994" max="994" width="22.5546875" style="595" customWidth="1"/>
    <col min="995" max="995" width="2.77734375" style="595" customWidth="1"/>
    <col min="996" max="996" width="19.109375" style="595" customWidth="1"/>
    <col min="997" max="997" width="2.77734375" style="595" customWidth="1"/>
    <col min="998" max="998" width="22.77734375" style="595" customWidth="1"/>
    <col min="999" max="999" width="2.77734375" style="595" customWidth="1"/>
    <col min="1000" max="1000" width="24.109375" style="595" customWidth="1"/>
    <col min="1001" max="1001" width="2.77734375" style="595" customWidth="1"/>
    <col min="1002" max="1002" width="22.77734375" style="595" customWidth="1"/>
    <col min="1003" max="1003" width="2.77734375" style="595" customWidth="1"/>
    <col min="1004" max="1004" width="19.77734375" style="595" customWidth="1"/>
    <col min="1005" max="1005" width="2.77734375" style="595" customWidth="1"/>
    <col min="1006" max="1006" width="22.44140625" style="595" customWidth="1"/>
    <col min="1007" max="1007" width="2.77734375" style="595" customWidth="1"/>
    <col min="1008" max="1008" width="21.77734375" style="595" customWidth="1"/>
    <col min="1009" max="1009" width="2.77734375" style="595" customWidth="1"/>
    <col min="1010" max="1010" width="25.109375" style="595" customWidth="1"/>
    <col min="1011" max="1011" width="53.109375" style="595" customWidth="1"/>
    <col min="1012" max="1012" width="2.77734375" style="595" customWidth="1"/>
    <col min="1013" max="1013" width="25.109375" style="595" customWidth="1"/>
    <col min="1014" max="1014" width="2.77734375" style="595" customWidth="1"/>
    <col min="1015" max="1015" width="24" style="595" customWidth="1"/>
    <col min="1016" max="1016" width="2.77734375" style="595" customWidth="1"/>
    <col min="1017" max="1017" width="21.77734375" style="595" customWidth="1"/>
    <col min="1018" max="1018" width="2.77734375" style="595" customWidth="1"/>
    <col min="1019" max="1019" width="22.109375" style="595" customWidth="1"/>
    <col min="1020" max="1020" width="53.77734375" style="595" customWidth="1"/>
    <col min="1021" max="1021" width="2.77734375" style="595" customWidth="1"/>
    <col min="1022" max="1022" width="23.77734375" style="595" customWidth="1"/>
    <col min="1023" max="1023" width="2.77734375" style="595" customWidth="1"/>
    <col min="1024" max="1024" width="22.5546875" style="595" customWidth="1"/>
    <col min="1025" max="1025" width="2.77734375" style="595" customWidth="1"/>
    <col min="1026" max="1026" width="18.77734375" style="595" customWidth="1"/>
    <col min="1027" max="1027" width="2.77734375" style="595" customWidth="1"/>
    <col min="1028" max="1028" width="19.109375" style="595" customWidth="1"/>
    <col min="1029" max="1029" width="2.77734375" style="595" customWidth="1"/>
    <col min="1030" max="1030" width="19.77734375" style="595" customWidth="1"/>
    <col min="1031" max="1199" width="8.77734375" style="595"/>
    <col min="1200" max="1200" width="55.109375" style="595" customWidth="1"/>
    <col min="1201" max="1201" width="2.77734375" style="595" customWidth="1"/>
    <col min="1202" max="1202" width="19.44140625" style="595" customWidth="1"/>
    <col min="1203" max="1203" width="2.77734375" style="595" customWidth="1"/>
    <col min="1204" max="1204" width="20.77734375" style="595" customWidth="1"/>
    <col min="1205" max="1205" width="2.77734375" style="595" customWidth="1"/>
    <col min="1206" max="1206" width="21" style="595" customWidth="1"/>
    <col min="1207" max="1207" width="2.77734375" style="595" customWidth="1"/>
    <col min="1208" max="1208" width="18.77734375" style="595" customWidth="1"/>
    <col min="1209" max="1209" width="2.77734375" style="595" customWidth="1"/>
    <col min="1210" max="1210" width="16.77734375" style="595" customWidth="1"/>
    <col min="1211" max="1211" width="2.77734375" style="595" customWidth="1"/>
    <col min="1212" max="1212" width="16.44140625" style="595" customWidth="1"/>
    <col min="1213" max="1213" width="2.77734375" style="595" customWidth="1"/>
    <col min="1214" max="1214" width="19.77734375" style="595" customWidth="1"/>
    <col min="1215" max="1215" width="2.77734375" style="595" customWidth="1"/>
    <col min="1216" max="1216" width="19.44140625" style="595" customWidth="1"/>
    <col min="1217" max="1217" width="2.77734375" style="595" customWidth="1"/>
    <col min="1218" max="1218" width="17.109375" style="595" customWidth="1"/>
    <col min="1219" max="1219" width="2.77734375" style="595" customWidth="1"/>
    <col min="1220" max="1220" width="19.109375" style="595" customWidth="1"/>
    <col min="1221" max="1221" width="2.77734375" style="595" customWidth="1"/>
    <col min="1222" max="1222" width="18.109375" style="595" customWidth="1"/>
    <col min="1223" max="1223" width="2.77734375" style="595" customWidth="1"/>
    <col min="1224" max="1224" width="17.5546875" style="595" customWidth="1"/>
    <col min="1225" max="1225" width="2.77734375" style="595" customWidth="1"/>
    <col min="1226" max="1226" width="20.77734375" style="595" customWidth="1"/>
    <col min="1227" max="1227" width="2.77734375" style="595" customWidth="1"/>
    <col min="1228" max="1228" width="17.77734375" style="595" customWidth="1"/>
    <col min="1229" max="1229" width="2.77734375" style="595" customWidth="1"/>
    <col min="1230" max="1230" width="19.5546875" style="595" customWidth="1"/>
    <col min="1231" max="1231" width="2.77734375" style="595" customWidth="1"/>
    <col min="1232" max="1232" width="16" style="595" customWidth="1"/>
    <col min="1233" max="1233" width="2.77734375" style="595" customWidth="1"/>
    <col min="1234" max="1234" width="18.77734375" style="595" customWidth="1"/>
    <col min="1235" max="1235" width="2.77734375" style="595" customWidth="1"/>
    <col min="1236" max="1236" width="18.109375" style="595" customWidth="1"/>
    <col min="1237" max="1238" width="8.77734375" style="595" customWidth="1"/>
    <col min="1239" max="1239" width="2.77734375" style="595" customWidth="1"/>
    <col min="1240" max="1240" width="18.77734375" style="595" customWidth="1"/>
    <col min="1241" max="1241" width="2.77734375" style="595" customWidth="1"/>
    <col min="1242" max="1242" width="19" style="595" customWidth="1"/>
    <col min="1243" max="1243" width="2.77734375" style="595" customWidth="1"/>
    <col min="1244" max="1244" width="18.109375" style="595" customWidth="1"/>
    <col min="1245" max="1245" width="2.77734375" style="595" customWidth="1"/>
    <col min="1246" max="1246" width="18.5546875" style="595" customWidth="1"/>
    <col min="1247" max="1247" width="2.77734375" style="595" customWidth="1"/>
    <col min="1248" max="1248" width="18.77734375" style="595" customWidth="1"/>
    <col min="1249" max="1249" width="2.77734375" style="595" customWidth="1"/>
    <col min="1250" max="1250" width="22.5546875" style="595" customWidth="1"/>
    <col min="1251" max="1251" width="2.77734375" style="595" customWidth="1"/>
    <col min="1252" max="1252" width="19.109375" style="595" customWidth="1"/>
    <col min="1253" max="1253" width="2.77734375" style="595" customWidth="1"/>
    <col min="1254" max="1254" width="22.77734375" style="595" customWidth="1"/>
    <col min="1255" max="1255" width="2.77734375" style="595" customWidth="1"/>
    <col min="1256" max="1256" width="24.109375" style="595" customWidth="1"/>
    <col min="1257" max="1257" width="2.77734375" style="595" customWidth="1"/>
    <col min="1258" max="1258" width="22.77734375" style="595" customWidth="1"/>
    <col min="1259" max="1259" width="2.77734375" style="595" customWidth="1"/>
    <col min="1260" max="1260" width="19.77734375" style="595" customWidth="1"/>
    <col min="1261" max="1261" width="2.77734375" style="595" customWidth="1"/>
    <col min="1262" max="1262" width="22.44140625" style="595" customWidth="1"/>
    <col min="1263" max="1263" width="2.77734375" style="595" customWidth="1"/>
    <col min="1264" max="1264" width="21.77734375" style="595" customWidth="1"/>
    <col min="1265" max="1265" width="2.77734375" style="595" customWidth="1"/>
    <col min="1266" max="1266" width="25.109375" style="595" customWidth="1"/>
    <col min="1267" max="1267" width="53.109375" style="595" customWidth="1"/>
    <col min="1268" max="1268" width="2.77734375" style="595" customWidth="1"/>
    <col min="1269" max="1269" width="25.109375" style="595" customWidth="1"/>
    <col min="1270" max="1270" width="2.77734375" style="595" customWidth="1"/>
    <col min="1271" max="1271" width="24" style="595" customWidth="1"/>
    <col min="1272" max="1272" width="2.77734375" style="595" customWidth="1"/>
    <col min="1273" max="1273" width="21.77734375" style="595" customWidth="1"/>
    <col min="1274" max="1274" width="2.77734375" style="595" customWidth="1"/>
    <col min="1275" max="1275" width="22.109375" style="595" customWidth="1"/>
    <col min="1276" max="1276" width="53.77734375" style="595" customWidth="1"/>
    <col min="1277" max="1277" width="2.77734375" style="595" customWidth="1"/>
    <col min="1278" max="1278" width="23.77734375" style="595" customWidth="1"/>
    <col min="1279" max="1279" width="2.77734375" style="595" customWidth="1"/>
    <col min="1280" max="1280" width="22.5546875" style="595" customWidth="1"/>
    <col min="1281" max="1281" width="2.77734375" style="595" customWidth="1"/>
    <col min="1282" max="1282" width="18.77734375" style="595" customWidth="1"/>
    <col min="1283" max="1283" width="2.77734375" style="595" customWidth="1"/>
    <col min="1284" max="1284" width="19.109375" style="595" customWidth="1"/>
    <col min="1285" max="1285" width="2.77734375" style="595" customWidth="1"/>
    <col min="1286" max="1286" width="19.77734375" style="595" customWidth="1"/>
    <col min="1287" max="1455" width="8.77734375" style="595"/>
    <col min="1456" max="1456" width="55.109375" style="595" customWidth="1"/>
    <col min="1457" max="1457" width="2.77734375" style="595" customWidth="1"/>
    <col min="1458" max="1458" width="19.44140625" style="595" customWidth="1"/>
    <col min="1459" max="1459" width="2.77734375" style="595" customWidth="1"/>
    <col min="1460" max="1460" width="20.77734375" style="595" customWidth="1"/>
    <col min="1461" max="1461" width="2.77734375" style="595" customWidth="1"/>
    <col min="1462" max="1462" width="21" style="595" customWidth="1"/>
    <col min="1463" max="1463" width="2.77734375" style="595" customWidth="1"/>
    <col min="1464" max="1464" width="18.77734375" style="595" customWidth="1"/>
    <col min="1465" max="1465" width="2.77734375" style="595" customWidth="1"/>
    <col min="1466" max="1466" width="16.77734375" style="595" customWidth="1"/>
    <col min="1467" max="1467" width="2.77734375" style="595" customWidth="1"/>
    <col min="1468" max="1468" width="16.44140625" style="595" customWidth="1"/>
    <col min="1469" max="1469" width="2.77734375" style="595" customWidth="1"/>
    <col min="1470" max="1470" width="19.77734375" style="595" customWidth="1"/>
    <col min="1471" max="1471" width="2.77734375" style="595" customWidth="1"/>
    <col min="1472" max="1472" width="19.44140625" style="595" customWidth="1"/>
    <col min="1473" max="1473" width="2.77734375" style="595" customWidth="1"/>
    <col min="1474" max="1474" width="17.109375" style="595" customWidth="1"/>
    <col min="1475" max="1475" width="2.77734375" style="595" customWidth="1"/>
    <col min="1476" max="1476" width="19.109375" style="595" customWidth="1"/>
    <col min="1477" max="1477" width="2.77734375" style="595" customWidth="1"/>
    <col min="1478" max="1478" width="18.109375" style="595" customWidth="1"/>
    <col min="1479" max="1479" width="2.77734375" style="595" customWidth="1"/>
    <col min="1480" max="1480" width="17.5546875" style="595" customWidth="1"/>
    <col min="1481" max="1481" width="2.77734375" style="595" customWidth="1"/>
    <col min="1482" max="1482" width="20.77734375" style="595" customWidth="1"/>
    <col min="1483" max="1483" width="2.77734375" style="595" customWidth="1"/>
    <col min="1484" max="1484" width="17.77734375" style="595" customWidth="1"/>
    <col min="1485" max="1485" width="2.77734375" style="595" customWidth="1"/>
    <col min="1486" max="1486" width="19.5546875" style="595" customWidth="1"/>
    <col min="1487" max="1487" width="2.77734375" style="595" customWidth="1"/>
    <col min="1488" max="1488" width="16" style="595" customWidth="1"/>
    <col min="1489" max="1489" width="2.77734375" style="595" customWidth="1"/>
    <col min="1490" max="1490" width="18.77734375" style="595" customWidth="1"/>
    <col min="1491" max="1491" width="2.77734375" style="595" customWidth="1"/>
    <col min="1492" max="1492" width="18.109375" style="595" customWidth="1"/>
    <col min="1493" max="1494" width="8.77734375" style="595" customWidth="1"/>
    <col min="1495" max="1495" width="2.77734375" style="595" customWidth="1"/>
    <col min="1496" max="1496" width="18.77734375" style="595" customWidth="1"/>
    <col min="1497" max="1497" width="2.77734375" style="595" customWidth="1"/>
    <col min="1498" max="1498" width="19" style="595" customWidth="1"/>
    <col min="1499" max="1499" width="2.77734375" style="595" customWidth="1"/>
    <col min="1500" max="1500" width="18.109375" style="595" customWidth="1"/>
    <col min="1501" max="1501" width="2.77734375" style="595" customWidth="1"/>
    <col min="1502" max="1502" width="18.5546875" style="595" customWidth="1"/>
    <col min="1503" max="1503" width="2.77734375" style="595" customWidth="1"/>
    <col min="1504" max="1504" width="18.77734375" style="595" customWidth="1"/>
    <col min="1505" max="1505" width="2.77734375" style="595" customWidth="1"/>
    <col min="1506" max="1506" width="22.5546875" style="595" customWidth="1"/>
    <col min="1507" max="1507" width="2.77734375" style="595" customWidth="1"/>
    <col min="1508" max="1508" width="19.109375" style="595" customWidth="1"/>
    <col min="1509" max="1509" width="2.77734375" style="595" customWidth="1"/>
    <col min="1510" max="1510" width="22.77734375" style="595" customWidth="1"/>
    <col min="1511" max="1511" width="2.77734375" style="595" customWidth="1"/>
    <col min="1512" max="1512" width="24.109375" style="595" customWidth="1"/>
    <col min="1513" max="1513" width="2.77734375" style="595" customWidth="1"/>
    <col min="1514" max="1514" width="22.77734375" style="595" customWidth="1"/>
    <col min="1515" max="1515" width="2.77734375" style="595" customWidth="1"/>
    <col min="1516" max="1516" width="19.77734375" style="595" customWidth="1"/>
    <col min="1517" max="1517" width="2.77734375" style="595" customWidth="1"/>
    <col min="1518" max="1518" width="22.44140625" style="595" customWidth="1"/>
    <col min="1519" max="1519" width="2.77734375" style="595" customWidth="1"/>
    <col min="1520" max="1520" width="21.77734375" style="595" customWidth="1"/>
    <col min="1521" max="1521" width="2.77734375" style="595" customWidth="1"/>
    <col min="1522" max="1522" width="25.109375" style="595" customWidth="1"/>
    <col min="1523" max="1523" width="53.109375" style="595" customWidth="1"/>
    <col min="1524" max="1524" width="2.77734375" style="595" customWidth="1"/>
    <col min="1525" max="1525" width="25.109375" style="595" customWidth="1"/>
    <col min="1526" max="1526" width="2.77734375" style="595" customWidth="1"/>
    <col min="1527" max="1527" width="24" style="595" customWidth="1"/>
    <col min="1528" max="1528" width="2.77734375" style="595" customWidth="1"/>
    <col min="1529" max="1529" width="21.77734375" style="595" customWidth="1"/>
    <col min="1530" max="1530" width="2.77734375" style="595" customWidth="1"/>
    <col min="1531" max="1531" width="22.109375" style="595" customWidth="1"/>
    <col min="1532" max="1532" width="53.77734375" style="595" customWidth="1"/>
    <col min="1533" max="1533" width="2.77734375" style="595" customWidth="1"/>
    <col min="1534" max="1534" width="23.77734375" style="595" customWidth="1"/>
    <col min="1535" max="1535" width="2.77734375" style="595" customWidth="1"/>
    <col min="1536" max="1536" width="22.5546875" style="595" customWidth="1"/>
    <col min="1537" max="1537" width="2.77734375" style="595" customWidth="1"/>
    <col min="1538" max="1538" width="18.77734375" style="595" customWidth="1"/>
    <col min="1539" max="1539" width="2.77734375" style="595" customWidth="1"/>
    <col min="1540" max="1540" width="19.109375" style="595" customWidth="1"/>
    <col min="1541" max="1541" width="2.77734375" style="595" customWidth="1"/>
    <col min="1542" max="1542" width="19.77734375" style="595" customWidth="1"/>
    <col min="1543" max="1711" width="8.77734375" style="595"/>
    <col min="1712" max="1712" width="55.109375" style="595" customWidth="1"/>
    <col min="1713" max="1713" width="2.77734375" style="595" customWidth="1"/>
    <col min="1714" max="1714" width="19.44140625" style="595" customWidth="1"/>
    <col min="1715" max="1715" width="2.77734375" style="595" customWidth="1"/>
    <col min="1716" max="1716" width="20.77734375" style="595" customWidth="1"/>
    <col min="1717" max="1717" width="2.77734375" style="595" customWidth="1"/>
    <col min="1718" max="1718" width="21" style="595" customWidth="1"/>
    <col min="1719" max="1719" width="2.77734375" style="595" customWidth="1"/>
    <col min="1720" max="1720" width="18.77734375" style="595" customWidth="1"/>
    <col min="1721" max="1721" width="2.77734375" style="595" customWidth="1"/>
    <col min="1722" max="1722" width="16.77734375" style="595" customWidth="1"/>
    <col min="1723" max="1723" width="2.77734375" style="595" customWidth="1"/>
    <col min="1724" max="1724" width="16.44140625" style="595" customWidth="1"/>
    <col min="1725" max="1725" width="2.77734375" style="595" customWidth="1"/>
    <col min="1726" max="1726" width="19.77734375" style="595" customWidth="1"/>
    <col min="1727" max="1727" width="2.77734375" style="595" customWidth="1"/>
    <col min="1728" max="1728" width="19.44140625" style="595" customWidth="1"/>
    <col min="1729" max="1729" width="2.77734375" style="595" customWidth="1"/>
    <col min="1730" max="1730" width="17.109375" style="595" customWidth="1"/>
    <col min="1731" max="1731" width="2.77734375" style="595" customWidth="1"/>
    <col min="1732" max="1732" width="19.109375" style="595" customWidth="1"/>
    <col min="1733" max="1733" width="2.77734375" style="595" customWidth="1"/>
    <col min="1734" max="1734" width="18.109375" style="595" customWidth="1"/>
    <col min="1735" max="1735" width="2.77734375" style="595" customWidth="1"/>
    <col min="1736" max="1736" width="17.5546875" style="595" customWidth="1"/>
    <col min="1737" max="1737" width="2.77734375" style="595" customWidth="1"/>
    <col min="1738" max="1738" width="20.77734375" style="595" customWidth="1"/>
    <col min="1739" max="1739" width="2.77734375" style="595" customWidth="1"/>
    <col min="1740" max="1740" width="17.77734375" style="595" customWidth="1"/>
    <col min="1741" max="1741" width="2.77734375" style="595" customWidth="1"/>
    <col min="1742" max="1742" width="19.5546875" style="595" customWidth="1"/>
    <col min="1743" max="1743" width="2.77734375" style="595" customWidth="1"/>
    <col min="1744" max="1744" width="16" style="595" customWidth="1"/>
    <col min="1745" max="1745" width="2.77734375" style="595" customWidth="1"/>
    <col min="1746" max="1746" width="18.77734375" style="595" customWidth="1"/>
    <col min="1747" max="1747" width="2.77734375" style="595" customWidth="1"/>
    <col min="1748" max="1748" width="18.109375" style="595" customWidth="1"/>
    <col min="1749" max="1750" width="8.77734375" style="595" customWidth="1"/>
    <col min="1751" max="1751" width="2.77734375" style="595" customWidth="1"/>
    <col min="1752" max="1752" width="18.77734375" style="595" customWidth="1"/>
    <col min="1753" max="1753" width="2.77734375" style="595" customWidth="1"/>
    <col min="1754" max="1754" width="19" style="595" customWidth="1"/>
    <col min="1755" max="1755" width="2.77734375" style="595" customWidth="1"/>
    <col min="1756" max="1756" width="18.109375" style="595" customWidth="1"/>
    <col min="1757" max="1757" width="2.77734375" style="595" customWidth="1"/>
    <col min="1758" max="1758" width="18.5546875" style="595" customWidth="1"/>
    <col min="1759" max="1759" width="2.77734375" style="595" customWidth="1"/>
    <col min="1760" max="1760" width="18.77734375" style="595" customWidth="1"/>
    <col min="1761" max="1761" width="2.77734375" style="595" customWidth="1"/>
    <col min="1762" max="1762" width="22.5546875" style="595" customWidth="1"/>
    <col min="1763" max="1763" width="2.77734375" style="595" customWidth="1"/>
    <col min="1764" max="1764" width="19.109375" style="595" customWidth="1"/>
    <col min="1765" max="1765" width="2.77734375" style="595" customWidth="1"/>
    <col min="1766" max="1766" width="22.77734375" style="595" customWidth="1"/>
    <col min="1767" max="1767" width="2.77734375" style="595" customWidth="1"/>
    <col min="1768" max="1768" width="24.109375" style="595" customWidth="1"/>
    <col min="1769" max="1769" width="2.77734375" style="595" customWidth="1"/>
    <col min="1770" max="1770" width="22.77734375" style="595" customWidth="1"/>
    <col min="1771" max="1771" width="2.77734375" style="595" customWidth="1"/>
    <col min="1772" max="1772" width="19.77734375" style="595" customWidth="1"/>
    <col min="1773" max="1773" width="2.77734375" style="595" customWidth="1"/>
    <col min="1774" max="1774" width="22.44140625" style="595" customWidth="1"/>
    <col min="1775" max="1775" width="2.77734375" style="595" customWidth="1"/>
    <col min="1776" max="1776" width="21.77734375" style="595" customWidth="1"/>
    <col min="1777" max="1777" width="2.77734375" style="595" customWidth="1"/>
    <col min="1778" max="1778" width="25.109375" style="595" customWidth="1"/>
    <col min="1779" max="1779" width="53.109375" style="595" customWidth="1"/>
    <col min="1780" max="1780" width="2.77734375" style="595" customWidth="1"/>
    <col min="1781" max="1781" width="25.109375" style="595" customWidth="1"/>
    <col min="1782" max="1782" width="2.77734375" style="595" customWidth="1"/>
    <col min="1783" max="1783" width="24" style="595" customWidth="1"/>
    <col min="1784" max="1784" width="2.77734375" style="595" customWidth="1"/>
    <col min="1785" max="1785" width="21.77734375" style="595" customWidth="1"/>
    <col min="1786" max="1786" width="2.77734375" style="595" customWidth="1"/>
    <col min="1787" max="1787" width="22.109375" style="595" customWidth="1"/>
    <col min="1788" max="1788" width="53.77734375" style="595" customWidth="1"/>
    <col min="1789" max="1789" width="2.77734375" style="595" customWidth="1"/>
    <col min="1790" max="1790" width="23.77734375" style="595" customWidth="1"/>
    <col min="1791" max="1791" width="2.77734375" style="595" customWidth="1"/>
    <col min="1792" max="1792" width="22.5546875" style="595" customWidth="1"/>
    <col min="1793" max="1793" width="2.77734375" style="595" customWidth="1"/>
    <col min="1794" max="1794" width="18.77734375" style="595" customWidth="1"/>
    <col min="1795" max="1795" width="2.77734375" style="595" customWidth="1"/>
    <col min="1796" max="1796" width="19.109375" style="595" customWidth="1"/>
    <col min="1797" max="1797" width="2.77734375" style="595" customWidth="1"/>
    <col min="1798" max="1798" width="19.77734375" style="595" customWidth="1"/>
    <col min="1799" max="1967" width="8.77734375" style="595"/>
    <col min="1968" max="1968" width="55.109375" style="595" customWidth="1"/>
    <col min="1969" max="1969" width="2.77734375" style="595" customWidth="1"/>
    <col min="1970" max="1970" width="19.44140625" style="595" customWidth="1"/>
    <col min="1971" max="1971" width="2.77734375" style="595" customWidth="1"/>
    <col min="1972" max="1972" width="20.77734375" style="595" customWidth="1"/>
    <col min="1973" max="1973" width="2.77734375" style="595" customWidth="1"/>
    <col min="1974" max="1974" width="21" style="595" customWidth="1"/>
    <col min="1975" max="1975" width="2.77734375" style="595" customWidth="1"/>
    <col min="1976" max="1976" width="18.77734375" style="595" customWidth="1"/>
    <col min="1977" max="1977" width="2.77734375" style="595" customWidth="1"/>
    <col min="1978" max="1978" width="16.77734375" style="595" customWidth="1"/>
    <col min="1979" max="1979" width="2.77734375" style="595" customWidth="1"/>
    <col min="1980" max="1980" width="16.44140625" style="595" customWidth="1"/>
    <col min="1981" max="1981" width="2.77734375" style="595" customWidth="1"/>
    <col min="1982" max="1982" width="19.77734375" style="595" customWidth="1"/>
    <col min="1983" max="1983" width="2.77734375" style="595" customWidth="1"/>
    <col min="1984" max="1984" width="19.44140625" style="595" customWidth="1"/>
    <col min="1985" max="1985" width="2.77734375" style="595" customWidth="1"/>
    <col min="1986" max="1986" width="17.109375" style="595" customWidth="1"/>
    <col min="1987" max="1987" width="2.77734375" style="595" customWidth="1"/>
    <col min="1988" max="1988" width="19.109375" style="595" customWidth="1"/>
    <col min="1989" max="1989" width="2.77734375" style="595" customWidth="1"/>
    <col min="1990" max="1990" width="18.109375" style="595" customWidth="1"/>
    <col min="1991" max="1991" width="2.77734375" style="595" customWidth="1"/>
    <col min="1992" max="1992" width="17.5546875" style="595" customWidth="1"/>
    <col min="1993" max="1993" width="2.77734375" style="595" customWidth="1"/>
    <col min="1994" max="1994" width="20.77734375" style="595" customWidth="1"/>
    <col min="1995" max="1995" width="2.77734375" style="595" customWidth="1"/>
    <col min="1996" max="1996" width="17.77734375" style="595" customWidth="1"/>
    <col min="1997" max="1997" width="2.77734375" style="595" customWidth="1"/>
    <col min="1998" max="1998" width="19.5546875" style="595" customWidth="1"/>
    <col min="1999" max="1999" width="2.77734375" style="595" customWidth="1"/>
    <col min="2000" max="2000" width="16" style="595" customWidth="1"/>
    <col min="2001" max="2001" width="2.77734375" style="595" customWidth="1"/>
    <col min="2002" max="2002" width="18.77734375" style="595" customWidth="1"/>
    <col min="2003" max="2003" width="2.77734375" style="595" customWidth="1"/>
    <col min="2004" max="2004" width="18.109375" style="595" customWidth="1"/>
    <col min="2005" max="2006" width="8.77734375" style="595" customWidth="1"/>
    <col min="2007" max="2007" width="2.77734375" style="595" customWidth="1"/>
    <col min="2008" max="2008" width="18.77734375" style="595" customWidth="1"/>
    <col min="2009" max="2009" width="2.77734375" style="595" customWidth="1"/>
    <col min="2010" max="2010" width="19" style="595" customWidth="1"/>
    <col min="2011" max="2011" width="2.77734375" style="595" customWidth="1"/>
    <col min="2012" max="2012" width="18.109375" style="595" customWidth="1"/>
    <col min="2013" max="2013" width="2.77734375" style="595" customWidth="1"/>
    <col min="2014" max="2014" width="18.5546875" style="595" customWidth="1"/>
    <col min="2015" max="2015" width="2.77734375" style="595" customWidth="1"/>
    <col min="2016" max="2016" width="18.77734375" style="595" customWidth="1"/>
    <col min="2017" max="2017" width="2.77734375" style="595" customWidth="1"/>
    <col min="2018" max="2018" width="22.5546875" style="595" customWidth="1"/>
    <col min="2019" max="2019" width="2.77734375" style="595" customWidth="1"/>
    <col min="2020" max="2020" width="19.109375" style="595" customWidth="1"/>
    <col min="2021" max="2021" width="2.77734375" style="595" customWidth="1"/>
    <col min="2022" max="2022" width="22.77734375" style="595" customWidth="1"/>
    <col min="2023" max="2023" width="2.77734375" style="595" customWidth="1"/>
    <col min="2024" max="2024" width="24.109375" style="595" customWidth="1"/>
    <col min="2025" max="2025" width="2.77734375" style="595" customWidth="1"/>
    <col min="2026" max="2026" width="22.77734375" style="595" customWidth="1"/>
    <col min="2027" max="2027" width="2.77734375" style="595" customWidth="1"/>
    <col min="2028" max="2028" width="19.77734375" style="595" customWidth="1"/>
    <col min="2029" max="2029" width="2.77734375" style="595" customWidth="1"/>
    <col min="2030" max="2030" width="22.44140625" style="595" customWidth="1"/>
    <col min="2031" max="2031" width="2.77734375" style="595" customWidth="1"/>
    <col min="2032" max="2032" width="21.77734375" style="595" customWidth="1"/>
    <col min="2033" max="2033" width="2.77734375" style="595" customWidth="1"/>
    <col min="2034" max="2034" width="25.109375" style="595" customWidth="1"/>
    <col min="2035" max="2035" width="53.109375" style="595" customWidth="1"/>
    <col min="2036" max="2036" width="2.77734375" style="595" customWidth="1"/>
    <col min="2037" max="2037" width="25.109375" style="595" customWidth="1"/>
    <col min="2038" max="2038" width="2.77734375" style="595" customWidth="1"/>
    <col min="2039" max="2039" width="24" style="595" customWidth="1"/>
    <col min="2040" max="2040" width="2.77734375" style="595" customWidth="1"/>
    <col min="2041" max="2041" width="21.77734375" style="595" customWidth="1"/>
    <col min="2042" max="2042" width="2.77734375" style="595" customWidth="1"/>
    <col min="2043" max="2043" width="22.109375" style="595" customWidth="1"/>
    <col min="2044" max="2044" width="53.77734375" style="595" customWidth="1"/>
    <col min="2045" max="2045" width="2.77734375" style="595" customWidth="1"/>
    <col min="2046" max="2046" width="23.77734375" style="595" customWidth="1"/>
    <col min="2047" max="2047" width="2.77734375" style="595" customWidth="1"/>
    <col min="2048" max="2048" width="22.5546875" style="595" customWidth="1"/>
    <col min="2049" max="2049" width="2.77734375" style="595" customWidth="1"/>
    <col min="2050" max="2050" width="18.77734375" style="595" customWidth="1"/>
    <col min="2051" max="2051" width="2.77734375" style="595" customWidth="1"/>
    <col min="2052" max="2052" width="19.109375" style="595" customWidth="1"/>
    <col min="2053" max="2053" width="2.77734375" style="595" customWidth="1"/>
    <col min="2054" max="2054" width="19.77734375" style="595" customWidth="1"/>
    <col min="2055" max="2223" width="8.77734375" style="595"/>
    <col min="2224" max="2224" width="55.109375" style="595" customWidth="1"/>
    <col min="2225" max="2225" width="2.77734375" style="595" customWidth="1"/>
    <col min="2226" max="2226" width="19.44140625" style="595" customWidth="1"/>
    <col min="2227" max="2227" width="2.77734375" style="595" customWidth="1"/>
    <col min="2228" max="2228" width="20.77734375" style="595" customWidth="1"/>
    <col min="2229" max="2229" width="2.77734375" style="595" customWidth="1"/>
    <col min="2230" max="2230" width="21" style="595" customWidth="1"/>
    <col min="2231" max="2231" width="2.77734375" style="595" customWidth="1"/>
    <col min="2232" max="2232" width="18.77734375" style="595" customWidth="1"/>
    <col min="2233" max="2233" width="2.77734375" style="595" customWidth="1"/>
    <col min="2234" max="2234" width="16.77734375" style="595" customWidth="1"/>
    <col min="2235" max="2235" width="2.77734375" style="595" customWidth="1"/>
    <col min="2236" max="2236" width="16.44140625" style="595" customWidth="1"/>
    <col min="2237" max="2237" width="2.77734375" style="595" customWidth="1"/>
    <col min="2238" max="2238" width="19.77734375" style="595" customWidth="1"/>
    <col min="2239" max="2239" width="2.77734375" style="595" customWidth="1"/>
    <col min="2240" max="2240" width="19.44140625" style="595" customWidth="1"/>
    <col min="2241" max="2241" width="2.77734375" style="595" customWidth="1"/>
    <col min="2242" max="2242" width="17.109375" style="595" customWidth="1"/>
    <col min="2243" max="2243" width="2.77734375" style="595" customWidth="1"/>
    <col min="2244" max="2244" width="19.109375" style="595" customWidth="1"/>
    <col min="2245" max="2245" width="2.77734375" style="595" customWidth="1"/>
    <col min="2246" max="2246" width="18.109375" style="595" customWidth="1"/>
    <col min="2247" max="2247" width="2.77734375" style="595" customWidth="1"/>
    <col min="2248" max="2248" width="17.5546875" style="595" customWidth="1"/>
    <col min="2249" max="2249" width="2.77734375" style="595" customWidth="1"/>
    <col min="2250" max="2250" width="20.77734375" style="595" customWidth="1"/>
    <col min="2251" max="2251" width="2.77734375" style="595" customWidth="1"/>
    <col min="2252" max="2252" width="17.77734375" style="595" customWidth="1"/>
    <col min="2253" max="2253" width="2.77734375" style="595" customWidth="1"/>
    <col min="2254" max="2254" width="19.5546875" style="595" customWidth="1"/>
    <col min="2255" max="2255" width="2.77734375" style="595" customWidth="1"/>
    <col min="2256" max="2256" width="16" style="595" customWidth="1"/>
    <col min="2257" max="2257" width="2.77734375" style="595" customWidth="1"/>
    <col min="2258" max="2258" width="18.77734375" style="595" customWidth="1"/>
    <col min="2259" max="2259" width="2.77734375" style="595" customWidth="1"/>
    <col min="2260" max="2260" width="18.109375" style="595" customWidth="1"/>
    <col min="2261" max="2262" width="8.77734375" style="595" customWidth="1"/>
    <col min="2263" max="2263" width="2.77734375" style="595" customWidth="1"/>
    <col min="2264" max="2264" width="18.77734375" style="595" customWidth="1"/>
    <col min="2265" max="2265" width="2.77734375" style="595" customWidth="1"/>
    <col min="2266" max="2266" width="19" style="595" customWidth="1"/>
    <col min="2267" max="2267" width="2.77734375" style="595" customWidth="1"/>
    <col min="2268" max="2268" width="18.109375" style="595" customWidth="1"/>
    <col min="2269" max="2269" width="2.77734375" style="595" customWidth="1"/>
    <col min="2270" max="2270" width="18.5546875" style="595" customWidth="1"/>
    <col min="2271" max="2271" width="2.77734375" style="595" customWidth="1"/>
    <col min="2272" max="2272" width="18.77734375" style="595" customWidth="1"/>
    <col min="2273" max="2273" width="2.77734375" style="595" customWidth="1"/>
    <col min="2274" max="2274" width="22.5546875" style="595" customWidth="1"/>
    <col min="2275" max="2275" width="2.77734375" style="595" customWidth="1"/>
    <col min="2276" max="2276" width="19.109375" style="595" customWidth="1"/>
    <col min="2277" max="2277" width="2.77734375" style="595" customWidth="1"/>
    <col min="2278" max="2278" width="22.77734375" style="595" customWidth="1"/>
    <col min="2279" max="2279" width="2.77734375" style="595" customWidth="1"/>
    <col min="2280" max="2280" width="24.109375" style="595" customWidth="1"/>
    <col min="2281" max="2281" width="2.77734375" style="595" customWidth="1"/>
    <col min="2282" max="2282" width="22.77734375" style="595" customWidth="1"/>
    <col min="2283" max="2283" width="2.77734375" style="595" customWidth="1"/>
    <col min="2284" max="2284" width="19.77734375" style="595" customWidth="1"/>
    <col min="2285" max="2285" width="2.77734375" style="595" customWidth="1"/>
    <col min="2286" max="2286" width="22.44140625" style="595" customWidth="1"/>
    <col min="2287" max="2287" width="2.77734375" style="595" customWidth="1"/>
    <col min="2288" max="2288" width="21.77734375" style="595" customWidth="1"/>
    <col min="2289" max="2289" width="2.77734375" style="595" customWidth="1"/>
    <col min="2290" max="2290" width="25.109375" style="595" customWidth="1"/>
    <col min="2291" max="2291" width="53.109375" style="595" customWidth="1"/>
    <col min="2292" max="2292" width="2.77734375" style="595" customWidth="1"/>
    <col min="2293" max="2293" width="25.109375" style="595" customWidth="1"/>
    <col min="2294" max="2294" width="2.77734375" style="595" customWidth="1"/>
    <col min="2295" max="2295" width="24" style="595" customWidth="1"/>
    <col min="2296" max="2296" width="2.77734375" style="595" customWidth="1"/>
    <col min="2297" max="2297" width="21.77734375" style="595" customWidth="1"/>
    <col min="2298" max="2298" width="2.77734375" style="595" customWidth="1"/>
    <col min="2299" max="2299" width="22.109375" style="595" customWidth="1"/>
    <col min="2300" max="2300" width="53.77734375" style="595" customWidth="1"/>
    <col min="2301" max="2301" width="2.77734375" style="595" customWidth="1"/>
    <col min="2302" max="2302" width="23.77734375" style="595" customWidth="1"/>
    <col min="2303" max="2303" width="2.77734375" style="595" customWidth="1"/>
    <col min="2304" max="2304" width="22.5546875" style="595" customWidth="1"/>
    <col min="2305" max="2305" width="2.77734375" style="595" customWidth="1"/>
    <col min="2306" max="2306" width="18.77734375" style="595" customWidth="1"/>
    <col min="2307" max="2307" width="2.77734375" style="595" customWidth="1"/>
    <col min="2308" max="2308" width="19.109375" style="595" customWidth="1"/>
    <col min="2309" max="2309" width="2.77734375" style="595" customWidth="1"/>
    <col min="2310" max="2310" width="19.77734375" style="595" customWidth="1"/>
    <col min="2311" max="2479" width="8.77734375" style="595"/>
    <col min="2480" max="2480" width="55.109375" style="595" customWidth="1"/>
    <col min="2481" max="2481" width="2.77734375" style="595" customWidth="1"/>
    <col min="2482" max="2482" width="19.44140625" style="595" customWidth="1"/>
    <col min="2483" max="2483" width="2.77734375" style="595" customWidth="1"/>
    <col min="2484" max="2484" width="20.77734375" style="595" customWidth="1"/>
    <col min="2485" max="2485" width="2.77734375" style="595" customWidth="1"/>
    <col min="2486" max="2486" width="21" style="595" customWidth="1"/>
    <col min="2487" max="2487" width="2.77734375" style="595" customWidth="1"/>
    <col min="2488" max="2488" width="18.77734375" style="595" customWidth="1"/>
    <col min="2489" max="2489" width="2.77734375" style="595" customWidth="1"/>
    <col min="2490" max="2490" width="16.77734375" style="595" customWidth="1"/>
    <col min="2491" max="2491" width="2.77734375" style="595" customWidth="1"/>
    <col min="2492" max="2492" width="16.44140625" style="595" customWidth="1"/>
    <col min="2493" max="2493" width="2.77734375" style="595" customWidth="1"/>
    <col min="2494" max="2494" width="19.77734375" style="595" customWidth="1"/>
    <col min="2495" max="2495" width="2.77734375" style="595" customWidth="1"/>
    <col min="2496" max="2496" width="19.44140625" style="595" customWidth="1"/>
    <col min="2497" max="2497" width="2.77734375" style="595" customWidth="1"/>
    <col min="2498" max="2498" width="17.109375" style="595" customWidth="1"/>
    <col min="2499" max="2499" width="2.77734375" style="595" customWidth="1"/>
    <col min="2500" max="2500" width="19.109375" style="595" customWidth="1"/>
    <col min="2501" max="2501" width="2.77734375" style="595" customWidth="1"/>
    <col min="2502" max="2502" width="18.109375" style="595" customWidth="1"/>
    <col min="2503" max="2503" width="2.77734375" style="595" customWidth="1"/>
    <col min="2504" max="2504" width="17.5546875" style="595" customWidth="1"/>
    <col min="2505" max="2505" width="2.77734375" style="595" customWidth="1"/>
    <col min="2506" max="2506" width="20.77734375" style="595" customWidth="1"/>
    <col min="2507" max="2507" width="2.77734375" style="595" customWidth="1"/>
    <col min="2508" max="2508" width="17.77734375" style="595" customWidth="1"/>
    <col min="2509" max="2509" width="2.77734375" style="595" customWidth="1"/>
    <col min="2510" max="2510" width="19.5546875" style="595" customWidth="1"/>
    <col min="2511" max="2511" width="2.77734375" style="595" customWidth="1"/>
    <col min="2512" max="2512" width="16" style="595" customWidth="1"/>
    <col min="2513" max="2513" width="2.77734375" style="595" customWidth="1"/>
    <col min="2514" max="2514" width="18.77734375" style="595" customWidth="1"/>
    <col min="2515" max="2515" width="2.77734375" style="595" customWidth="1"/>
    <col min="2516" max="2516" width="18.109375" style="595" customWidth="1"/>
    <col min="2517" max="2518" width="8.77734375" style="595" customWidth="1"/>
    <col min="2519" max="2519" width="2.77734375" style="595" customWidth="1"/>
    <col min="2520" max="2520" width="18.77734375" style="595" customWidth="1"/>
    <col min="2521" max="2521" width="2.77734375" style="595" customWidth="1"/>
    <col min="2522" max="2522" width="19" style="595" customWidth="1"/>
    <col min="2523" max="2523" width="2.77734375" style="595" customWidth="1"/>
    <col min="2524" max="2524" width="18.109375" style="595" customWidth="1"/>
    <col min="2525" max="2525" width="2.77734375" style="595" customWidth="1"/>
    <col min="2526" max="2526" width="18.5546875" style="595" customWidth="1"/>
    <col min="2527" max="2527" width="2.77734375" style="595" customWidth="1"/>
    <col min="2528" max="2528" width="18.77734375" style="595" customWidth="1"/>
    <col min="2529" max="2529" width="2.77734375" style="595" customWidth="1"/>
    <col min="2530" max="2530" width="22.5546875" style="595" customWidth="1"/>
    <col min="2531" max="2531" width="2.77734375" style="595" customWidth="1"/>
    <col min="2532" max="2532" width="19.109375" style="595" customWidth="1"/>
    <col min="2533" max="2533" width="2.77734375" style="595" customWidth="1"/>
    <col min="2534" max="2534" width="22.77734375" style="595" customWidth="1"/>
    <col min="2535" max="2535" width="2.77734375" style="595" customWidth="1"/>
    <col min="2536" max="2536" width="24.109375" style="595" customWidth="1"/>
    <col min="2537" max="2537" width="2.77734375" style="595" customWidth="1"/>
    <col min="2538" max="2538" width="22.77734375" style="595" customWidth="1"/>
    <col min="2539" max="2539" width="2.77734375" style="595" customWidth="1"/>
    <col min="2540" max="2540" width="19.77734375" style="595" customWidth="1"/>
    <col min="2541" max="2541" width="2.77734375" style="595" customWidth="1"/>
    <col min="2542" max="2542" width="22.44140625" style="595" customWidth="1"/>
    <col min="2543" max="2543" width="2.77734375" style="595" customWidth="1"/>
    <col min="2544" max="2544" width="21.77734375" style="595" customWidth="1"/>
    <col min="2545" max="2545" width="2.77734375" style="595" customWidth="1"/>
    <col min="2546" max="2546" width="25.109375" style="595" customWidth="1"/>
    <col min="2547" max="2547" width="53.109375" style="595" customWidth="1"/>
    <col min="2548" max="2548" width="2.77734375" style="595" customWidth="1"/>
    <col min="2549" max="2549" width="25.109375" style="595" customWidth="1"/>
    <col min="2550" max="2550" width="2.77734375" style="595" customWidth="1"/>
    <col min="2551" max="2551" width="24" style="595" customWidth="1"/>
    <col min="2552" max="2552" width="2.77734375" style="595" customWidth="1"/>
    <col min="2553" max="2553" width="21.77734375" style="595" customWidth="1"/>
    <col min="2554" max="2554" width="2.77734375" style="595" customWidth="1"/>
    <col min="2555" max="2555" width="22.109375" style="595" customWidth="1"/>
    <col min="2556" max="2556" width="53.77734375" style="595" customWidth="1"/>
    <col min="2557" max="2557" width="2.77734375" style="595" customWidth="1"/>
    <col min="2558" max="2558" width="23.77734375" style="595" customWidth="1"/>
    <col min="2559" max="2559" width="2.77734375" style="595" customWidth="1"/>
    <col min="2560" max="2560" width="22.5546875" style="595" customWidth="1"/>
    <col min="2561" max="2561" width="2.77734375" style="595" customWidth="1"/>
    <col min="2562" max="2562" width="18.77734375" style="595" customWidth="1"/>
    <col min="2563" max="2563" width="2.77734375" style="595" customWidth="1"/>
    <col min="2564" max="2564" width="19.109375" style="595" customWidth="1"/>
    <col min="2565" max="2565" width="2.77734375" style="595" customWidth="1"/>
    <col min="2566" max="2566" width="19.77734375" style="595" customWidth="1"/>
    <col min="2567" max="2735" width="8.77734375" style="595"/>
    <col min="2736" max="2736" width="55.109375" style="595" customWidth="1"/>
    <col min="2737" max="2737" width="2.77734375" style="595" customWidth="1"/>
    <col min="2738" max="2738" width="19.44140625" style="595" customWidth="1"/>
    <col min="2739" max="2739" width="2.77734375" style="595" customWidth="1"/>
    <col min="2740" max="2740" width="20.77734375" style="595" customWidth="1"/>
    <col min="2741" max="2741" width="2.77734375" style="595" customWidth="1"/>
    <col min="2742" max="2742" width="21" style="595" customWidth="1"/>
    <col min="2743" max="2743" width="2.77734375" style="595" customWidth="1"/>
    <col min="2744" max="2744" width="18.77734375" style="595" customWidth="1"/>
    <col min="2745" max="2745" width="2.77734375" style="595" customWidth="1"/>
    <col min="2746" max="2746" width="16.77734375" style="595" customWidth="1"/>
    <col min="2747" max="2747" width="2.77734375" style="595" customWidth="1"/>
    <col min="2748" max="2748" width="16.44140625" style="595" customWidth="1"/>
    <col min="2749" max="2749" width="2.77734375" style="595" customWidth="1"/>
    <col min="2750" max="2750" width="19.77734375" style="595" customWidth="1"/>
    <col min="2751" max="2751" width="2.77734375" style="595" customWidth="1"/>
    <col min="2752" max="2752" width="19.44140625" style="595" customWidth="1"/>
    <col min="2753" max="2753" width="2.77734375" style="595" customWidth="1"/>
    <col min="2754" max="2754" width="17.109375" style="595" customWidth="1"/>
    <col min="2755" max="2755" width="2.77734375" style="595" customWidth="1"/>
    <col min="2756" max="2756" width="19.109375" style="595" customWidth="1"/>
    <col min="2757" max="2757" width="2.77734375" style="595" customWidth="1"/>
    <col min="2758" max="2758" width="18.109375" style="595" customWidth="1"/>
    <col min="2759" max="2759" width="2.77734375" style="595" customWidth="1"/>
    <col min="2760" max="2760" width="17.5546875" style="595" customWidth="1"/>
    <col min="2761" max="2761" width="2.77734375" style="595" customWidth="1"/>
    <col min="2762" max="2762" width="20.77734375" style="595" customWidth="1"/>
    <col min="2763" max="2763" width="2.77734375" style="595" customWidth="1"/>
    <col min="2764" max="2764" width="17.77734375" style="595" customWidth="1"/>
    <col min="2765" max="2765" width="2.77734375" style="595" customWidth="1"/>
    <col min="2766" max="2766" width="19.5546875" style="595" customWidth="1"/>
    <col min="2767" max="2767" width="2.77734375" style="595" customWidth="1"/>
    <col min="2768" max="2768" width="16" style="595" customWidth="1"/>
    <col min="2769" max="2769" width="2.77734375" style="595" customWidth="1"/>
    <col min="2770" max="2770" width="18.77734375" style="595" customWidth="1"/>
    <col min="2771" max="2771" width="2.77734375" style="595" customWidth="1"/>
    <col min="2772" max="2772" width="18.109375" style="595" customWidth="1"/>
    <col min="2773" max="2774" width="8.77734375" style="595" customWidth="1"/>
    <col min="2775" max="2775" width="2.77734375" style="595" customWidth="1"/>
    <col min="2776" max="2776" width="18.77734375" style="595" customWidth="1"/>
    <col min="2777" max="2777" width="2.77734375" style="595" customWidth="1"/>
    <col min="2778" max="2778" width="19" style="595" customWidth="1"/>
    <col min="2779" max="2779" width="2.77734375" style="595" customWidth="1"/>
    <col min="2780" max="2780" width="18.109375" style="595" customWidth="1"/>
    <col min="2781" max="2781" width="2.77734375" style="595" customWidth="1"/>
    <col min="2782" max="2782" width="18.5546875" style="595" customWidth="1"/>
    <col min="2783" max="2783" width="2.77734375" style="595" customWidth="1"/>
    <col min="2784" max="2784" width="18.77734375" style="595" customWidth="1"/>
    <col min="2785" max="2785" width="2.77734375" style="595" customWidth="1"/>
    <col min="2786" max="2786" width="22.5546875" style="595" customWidth="1"/>
    <col min="2787" max="2787" width="2.77734375" style="595" customWidth="1"/>
    <col min="2788" max="2788" width="19.109375" style="595" customWidth="1"/>
    <col min="2789" max="2789" width="2.77734375" style="595" customWidth="1"/>
    <col min="2790" max="2790" width="22.77734375" style="595" customWidth="1"/>
    <col min="2791" max="2791" width="2.77734375" style="595" customWidth="1"/>
    <col min="2792" max="2792" width="24.109375" style="595" customWidth="1"/>
    <col min="2793" max="2793" width="2.77734375" style="595" customWidth="1"/>
    <col min="2794" max="2794" width="22.77734375" style="595" customWidth="1"/>
    <col min="2795" max="2795" width="2.77734375" style="595" customWidth="1"/>
    <col min="2796" max="2796" width="19.77734375" style="595" customWidth="1"/>
    <col min="2797" max="2797" width="2.77734375" style="595" customWidth="1"/>
    <col min="2798" max="2798" width="22.44140625" style="595" customWidth="1"/>
    <col min="2799" max="2799" width="2.77734375" style="595" customWidth="1"/>
    <col min="2800" max="2800" width="21.77734375" style="595" customWidth="1"/>
    <col min="2801" max="2801" width="2.77734375" style="595" customWidth="1"/>
    <col min="2802" max="2802" width="25.109375" style="595" customWidth="1"/>
    <col min="2803" max="2803" width="53.109375" style="595" customWidth="1"/>
    <col min="2804" max="2804" width="2.77734375" style="595" customWidth="1"/>
    <col min="2805" max="2805" width="25.109375" style="595" customWidth="1"/>
    <col min="2806" max="2806" width="2.77734375" style="595" customWidth="1"/>
    <col min="2807" max="2807" width="24" style="595" customWidth="1"/>
    <col min="2808" max="2808" width="2.77734375" style="595" customWidth="1"/>
    <col min="2809" max="2809" width="21.77734375" style="595" customWidth="1"/>
    <col min="2810" max="2810" width="2.77734375" style="595" customWidth="1"/>
    <col min="2811" max="2811" width="22.109375" style="595" customWidth="1"/>
    <col min="2812" max="2812" width="53.77734375" style="595" customWidth="1"/>
    <col min="2813" max="2813" width="2.77734375" style="595" customWidth="1"/>
    <col min="2814" max="2814" width="23.77734375" style="595" customWidth="1"/>
    <col min="2815" max="2815" width="2.77734375" style="595" customWidth="1"/>
    <col min="2816" max="2816" width="22.5546875" style="595" customWidth="1"/>
    <col min="2817" max="2817" width="2.77734375" style="595" customWidth="1"/>
    <col min="2818" max="2818" width="18.77734375" style="595" customWidth="1"/>
    <col min="2819" max="2819" width="2.77734375" style="595" customWidth="1"/>
    <col min="2820" max="2820" width="19.109375" style="595" customWidth="1"/>
    <col min="2821" max="2821" width="2.77734375" style="595" customWidth="1"/>
    <col min="2822" max="2822" width="19.77734375" style="595" customWidth="1"/>
    <col min="2823" max="2991" width="8.77734375" style="595"/>
    <col min="2992" max="2992" width="55.109375" style="595" customWidth="1"/>
    <col min="2993" max="2993" width="2.77734375" style="595" customWidth="1"/>
    <col min="2994" max="2994" width="19.44140625" style="595" customWidth="1"/>
    <col min="2995" max="2995" width="2.77734375" style="595" customWidth="1"/>
    <col min="2996" max="2996" width="20.77734375" style="595" customWidth="1"/>
    <col min="2997" max="2997" width="2.77734375" style="595" customWidth="1"/>
    <col min="2998" max="2998" width="21" style="595" customWidth="1"/>
    <col min="2999" max="2999" width="2.77734375" style="595" customWidth="1"/>
    <col min="3000" max="3000" width="18.77734375" style="595" customWidth="1"/>
    <col min="3001" max="3001" width="2.77734375" style="595" customWidth="1"/>
    <col min="3002" max="3002" width="16.77734375" style="595" customWidth="1"/>
    <col min="3003" max="3003" width="2.77734375" style="595" customWidth="1"/>
    <col min="3004" max="3004" width="16.44140625" style="595" customWidth="1"/>
    <col min="3005" max="3005" width="2.77734375" style="595" customWidth="1"/>
    <col min="3006" max="3006" width="19.77734375" style="595" customWidth="1"/>
    <col min="3007" max="3007" width="2.77734375" style="595" customWidth="1"/>
    <col min="3008" max="3008" width="19.44140625" style="595" customWidth="1"/>
    <col min="3009" max="3009" width="2.77734375" style="595" customWidth="1"/>
    <col min="3010" max="3010" width="17.109375" style="595" customWidth="1"/>
    <col min="3011" max="3011" width="2.77734375" style="595" customWidth="1"/>
    <col min="3012" max="3012" width="19.109375" style="595" customWidth="1"/>
    <col min="3013" max="3013" width="2.77734375" style="595" customWidth="1"/>
    <col min="3014" max="3014" width="18.109375" style="595" customWidth="1"/>
    <col min="3015" max="3015" width="2.77734375" style="595" customWidth="1"/>
    <col min="3016" max="3016" width="17.5546875" style="595" customWidth="1"/>
    <col min="3017" max="3017" width="2.77734375" style="595" customWidth="1"/>
    <col min="3018" max="3018" width="20.77734375" style="595" customWidth="1"/>
    <col min="3019" max="3019" width="2.77734375" style="595" customWidth="1"/>
    <col min="3020" max="3020" width="17.77734375" style="595" customWidth="1"/>
    <col min="3021" max="3021" width="2.77734375" style="595" customWidth="1"/>
    <col min="3022" max="3022" width="19.5546875" style="595" customWidth="1"/>
    <col min="3023" max="3023" width="2.77734375" style="595" customWidth="1"/>
    <col min="3024" max="3024" width="16" style="595" customWidth="1"/>
    <col min="3025" max="3025" width="2.77734375" style="595" customWidth="1"/>
    <col min="3026" max="3026" width="18.77734375" style="595" customWidth="1"/>
    <col min="3027" max="3027" width="2.77734375" style="595" customWidth="1"/>
    <col min="3028" max="3028" width="18.109375" style="595" customWidth="1"/>
    <col min="3029" max="3030" width="8.77734375" style="595" customWidth="1"/>
    <col min="3031" max="3031" width="2.77734375" style="595" customWidth="1"/>
    <col min="3032" max="3032" width="18.77734375" style="595" customWidth="1"/>
    <col min="3033" max="3033" width="2.77734375" style="595" customWidth="1"/>
    <col min="3034" max="3034" width="19" style="595" customWidth="1"/>
    <col min="3035" max="3035" width="2.77734375" style="595" customWidth="1"/>
    <col min="3036" max="3036" width="18.109375" style="595" customWidth="1"/>
    <col min="3037" max="3037" width="2.77734375" style="595" customWidth="1"/>
    <col min="3038" max="3038" width="18.5546875" style="595" customWidth="1"/>
    <col min="3039" max="3039" width="2.77734375" style="595" customWidth="1"/>
    <col min="3040" max="3040" width="18.77734375" style="595" customWidth="1"/>
    <col min="3041" max="3041" width="2.77734375" style="595" customWidth="1"/>
    <col min="3042" max="3042" width="22.5546875" style="595" customWidth="1"/>
    <col min="3043" max="3043" width="2.77734375" style="595" customWidth="1"/>
    <col min="3044" max="3044" width="19.109375" style="595" customWidth="1"/>
    <col min="3045" max="3045" width="2.77734375" style="595" customWidth="1"/>
    <col min="3046" max="3046" width="22.77734375" style="595" customWidth="1"/>
    <col min="3047" max="3047" width="2.77734375" style="595" customWidth="1"/>
    <col min="3048" max="3048" width="24.109375" style="595" customWidth="1"/>
    <col min="3049" max="3049" width="2.77734375" style="595" customWidth="1"/>
    <col min="3050" max="3050" width="22.77734375" style="595" customWidth="1"/>
    <col min="3051" max="3051" width="2.77734375" style="595" customWidth="1"/>
    <col min="3052" max="3052" width="19.77734375" style="595" customWidth="1"/>
    <col min="3053" max="3053" width="2.77734375" style="595" customWidth="1"/>
    <col min="3054" max="3054" width="22.44140625" style="595" customWidth="1"/>
    <col min="3055" max="3055" width="2.77734375" style="595" customWidth="1"/>
    <col min="3056" max="3056" width="21.77734375" style="595" customWidth="1"/>
    <col min="3057" max="3057" width="2.77734375" style="595" customWidth="1"/>
    <col min="3058" max="3058" width="25.109375" style="595" customWidth="1"/>
    <col min="3059" max="3059" width="53.109375" style="595" customWidth="1"/>
    <col min="3060" max="3060" width="2.77734375" style="595" customWidth="1"/>
    <col min="3061" max="3061" width="25.109375" style="595" customWidth="1"/>
    <col min="3062" max="3062" width="2.77734375" style="595" customWidth="1"/>
    <col min="3063" max="3063" width="24" style="595" customWidth="1"/>
    <col min="3064" max="3064" width="2.77734375" style="595" customWidth="1"/>
    <col min="3065" max="3065" width="21.77734375" style="595" customWidth="1"/>
    <col min="3066" max="3066" width="2.77734375" style="595" customWidth="1"/>
    <col min="3067" max="3067" width="22.109375" style="595" customWidth="1"/>
    <col min="3068" max="3068" width="53.77734375" style="595" customWidth="1"/>
    <col min="3069" max="3069" width="2.77734375" style="595" customWidth="1"/>
    <col min="3070" max="3070" width="23.77734375" style="595" customWidth="1"/>
    <col min="3071" max="3071" width="2.77734375" style="595" customWidth="1"/>
    <col min="3072" max="3072" width="22.5546875" style="595" customWidth="1"/>
    <col min="3073" max="3073" width="2.77734375" style="595" customWidth="1"/>
    <col min="3074" max="3074" width="18.77734375" style="595" customWidth="1"/>
    <col min="3075" max="3075" width="2.77734375" style="595" customWidth="1"/>
    <col min="3076" max="3076" width="19.109375" style="595" customWidth="1"/>
    <col min="3077" max="3077" width="2.77734375" style="595" customWidth="1"/>
    <col min="3078" max="3078" width="19.77734375" style="595" customWidth="1"/>
    <col min="3079" max="3247" width="8.77734375" style="595"/>
    <col min="3248" max="3248" width="55.109375" style="595" customWidth="1"/>
    <col min="3249" max="3249" width="2.77734375" style="595" customWidth="1"/>
    <col min="3250" max="3250" width="19.44140625" style="595" customWidth="1"/>
    <col min="3251" max="3251" width="2.77734375" style="595" customWidth="1"/>
    <col min="3252" max="3252" width="20.77734375" style="595" customWidth="1"/>
    <col min="3253" max="3253" width="2.77734375" style="595" customWidth="1"/>
    <col min="3254" max="3254" width="21" style="595" customWidth="1"/>
    <col min="3255" max="3255" width="2.77734375" style="595" customWidth="1"/>
    <col min="3256" max="3256" width="18.77734375" style="595" customWidth="1"/>
    <col min="3257" max="3257" width="2.77734375" style="595" customWidth="1"/>
    <col min="3258" max="3258" width="16.77734375" style="595" customWidth="1"/>
    <col min="3259" max="3259" width="2.77734375" style="595" customWidth="1"/>
    <col min="3260" max="3260" width="16.44140625" style="595" customWidth="1"/>
    <col min="3261" max="3261" width="2.77734375" style="595" customWidth="1"/>
    <col min="3262" max="3262" width="19.77734375" style="595" customWidth="1"/>
    <col min="3263" max="3263" width="2.77734375" style="595" customWidth="1"/>
    <col min="3264" max="3264" width="19.44140625" style="595" customWidth="1"/>
    <col min="3265" max="3265" width="2.77734375" style="595" customWidth="1"/>
    <col min="3266" max="3266" width="17.109375" style="595" customWidth="1"/>
    <col min="3267" max="3267" width="2.77734375" style="595" customWidth="1"/>
    <col min="3268" max="3268" width="19.109375" style="595" customWidth="1"/>
    <col min="3269" max="3269" width="2.77734375" style="595" customWidth="1"/>
    <col min="3270" max="3270" width="18.109375" style="595" customWidth="1"/>
    <col min="3271" max="3271" width="2.77734375" style="595" customWidth="1"/>
    <col min="3272" max="3272" width="17.5546875" style="595" customWidth="1"/>
    <col min="3273" max="3273" width="2.77734375" style="595" customWidth="1"/>
    <col min="3274" max="3274" width="20.77734375" style="595" customWidth="1"/>
    <col min="3275" max="3275" width="2.77734375" style="595" customWidth="1"/>
    <col min="3276" max="3276" width="17.77734375" style="595" customWidth="1"/>
    <col min="3277" max="3277" width="2.77734375" style="595" customWidth="1"/>
    <col min="3278" max="3278" width="19.5546875" style="595" customWidth="1"/>
    <col min="3279" max="3279" width="2.77734375" style="595" customWidth="1"/>
    <col min="3280" max="3280" width="16" style="595" customWidth="1"/>
    <col min="3281" max="3281" width="2.77734375" style="595" customWidth="1"/>
    <col min="3282" max="3282" width="18.77734375" style="595" customWidth="1"/>
    <col min="3283" max="3283" width="2.77734375" style="595" customWidth="1"/>
    <col min="3284" max="3284" width="18.109375" style="595" customWidth="1"/>
    <col min="3285" max="3286" width="8.77734375" style="595" customWidth="1"/>
    <col min="3287" max="3287" width="2.77734375" style="595" customWidth="1"/>
    <col min="3288" max="3288" width="18.77734375" style="595" customWidth="1"/>
    <col min="3289" max="3289" width="2.77734375" style="595" customWidth="1"/>
    <col min="3290" max="3290" width="19" style="595" customWidth="1"/>
    <col min="3291" max="3291" width="2.77734375" style="595" customWidth="1"/>
    <col min="3292" max="3292" width="18.109375" style="595" customWidth="1"/>
    <col min="3293" max="3293" width="2.77734375" style="595" customWidth="1"/>
    <col min="3294" max="3294" width="18.5546875" style="595" customWidth="1"/>
    <col min="3295" max="3295" width="2.77734375" style="595" customWidth="1"/>
    <col min="3296" max="3296" width="18.77734375" style="595" customWidth="1"/>
    <col min="3297" max="3297" width="2.77734375" style="595" customWidth="1"/>
    <col min="3298" max="3298" width="22.5546875" style="595" customWidth="1"/>
    <col min="3299" max="3299" width="2.77734375" style="595" customWidth="1"/>
    <col min="3300" max="3300" width="19.109375" style="595" customWidth="1"/>
    <col min="3301" max="3301" width="2.77734375" style="595" customWidth="1"/>
    <col min="3302" max="3302" width="22.77734375" style="595" customWidth="1"/>
    <col min="3303" max="3303" width="2.77734375" style="595" customWidth="1"/>
    <col min="3304" max="3304" width="24.109375" style="595" customWidth="1"/>
    <col min="3305" max="3305" width="2.77734375" style="595" customWidth="1"/>
    <col min="3306" max="3306" width="22.77734375" style="595" customWidth="1"/>
    <col min="3307" max="3307" width="2.77734375" style="595" customWidth="1"/>
    <col min="3308" max="3308" width="19.77734375" style="595" customWidth="1"/>
    <col min="3309" max="3309" width="2.77734375" style="595" customWidth="1"/>
    <col min="3310" max="3310" width="22.44140625" style="595" customWidth="1"/>
    <col min="3311" max="3311" width="2.77734375" style="595" customWidth="1"/>
    <col min="3312" max="3312" width="21.77734375" style="595" customWidth="1"/>
    <col min="3313" max="3313" width="2.77734375" style="595" customWidth="1"/>
    <col min="3314" max="3314" width="25.109375" style="595" customWidth="1"/>
    <col min="3315" max="3315" width="53.109375" style="595" customWidth="1"/>
    <col min="3316" max="3316" width="2.77734375" style="595" customWidth="1"/>
    <col min="3317" max="3317" width="25.109375" style="595" customWidth="1"/>
    <col min="3318" max="3318" width="2.77734375" style="595" customWidth="1"/>
    <col min="3319" max="3319" width="24" style="595" customWidth="1"/>
    <col min="3320" max="3320" width="2.77734375" style="595" customWidth="1"/>
    <col min="3321" max="3321" width="21.77734375" style="595" customWidth="1"/>
    <col min="3322" max="3322" width="2.77734375" style="595" customWidth="1"/>
    <col min="3323" max="3323" width="22.109375" style="595" customWidth="1"/>
    <col min="3324" max="3324" width="53.77734375" style="595" customWidth="1"/>
    <col min="3325" max="3325" width="2.77734375" style="595" customWidth="1"/>
    <col min="3326" max="3326" width="23.77734375" style="595" customWidth="1"/>
    <col min="3327" max="3327" width="2.77734375" style="595" customWidth="1"/>
    <col min="3328" max="3328" width="22.5546875" style="595" customWidth="1"/>
    <col min="3329" max="3329" width="2.77734375" style="595" customWidth="1"/>
    <col min="3330" max="3330" width="18.77734375" style="595" customWidth="1"/>
    <col min="3331" max="3331" width="2.77734375" style="595" customWidth="1"/>
    <col min="3332" max="3332" width="19.109375" style="595" customWidth="1"/>
    <col min="3333" max="3333" width="2.77734375" style="595" customWidth="1"/>
    <col min="3334" max="3334" width="19.77734375" style="595" customWidth="1"/>
    <col min="3335" max="3503" width="8.77734375" style="595"/>
    <col min="3504" max="3504" width="55.109375" style="595" customWidth="1"/>
    <col min="3505" max="3505" width="2.77734375" style="595" customWidth="1"/>
    <col min="3506" max="3506" width="19.44140625" style="595" customWidth="1"/>
    <col min="3507" max="3507" width="2.77734375" style="595" customWidth="1"/>
    <col min="3508" max="3508" width="20.77734375" style="595" customWidth="1"/>
    <col min="3509" max="3509" width="2.77734375" style="595" customWidth="1"/>
    <col min="3510" max="3510" width="21" style="595" customWidth="1"/>
    <col min="3511" max="3511" width="2.77734375" style="595" customWidth="1"/>
    <col min="3512" max="3512" width="18.77734375" style="595" customWidth="1"/>
    <col min="3513" max="3513" width="2.77734375" style="595" customWidth="1"/>
    <col min="3514" max="3514" width="16.77734375" style="595" customWidth="1"/>
    <col min="3515" max="3515" width="2.77734375" style="595" customWidth="1"/>
    <col min="3516" max="3516" width="16.44140625" style="595" customWidth="1"/>
    <col min="3517" max="3517" width="2.77734375" style="595" customWidth="1"/>
    <col min="3518" max="3518" width="19.77734375" style="595" customWidth="1"/>
    <col min="3519" max="3519" width="2.77734375" style="595" customWidth="1"/>
    <col min="3520" max="3520" width="19.44140625" style="595" customWidth="1"/>
    <col min="3521" max="3521" width="2.77734375" style="595" customWidth="1"/>
    <col min="3522" max="3522" width="17.109375" style="595" customWidth="1"/>
    <col min="3523" max="3523" width="2.77734375" style="595" customWidth="1"/>
    <col min="3524" max="3524" width="19.109375" style="595" customWidth="1"/>
    <col min="3525" max="3525" width="2.77734375" style="595" customWidth="1"/>
    <col min="3526" max="3526" width="18.109375" style="595" customWidth="1"/>
    <col min="3527" max="3527" width="2.77734375" style="595" customWidth="1"/>
    <col min="3528" max="3528" width="17.5546875" style="595" customWidth="1"/>
    <col min="3529" max="3529" width="2.77734375" style="595" customWidth="1"/>
    <col min="3530" max="3530" width="20.77734375" style="595" customWidth="1"/>
    <col min="3531" max="3531" width="2.77734375" style="595" customWidth="1"/>
    <col min="3532" max="3532" width="17.77734375" style="595" customWidth="1"/>
    <col min="3533" max="3533" width="2.77734375" style="595" customWidth="1"/>
    <col min="3534" max="3534" width="19.5546875" style="595" customWidth="1"/>
    <col min="3535" max="3535" width="2.77734375" style="595" customWidth="1"/>
    <col min="3536" max="3536" width="16" style="595" customWidth="1"/>
    <col min="3537" max="3537" width="2.77734375" style="595" customWidth="1"/>
    <col min="3538" max="3538" width="18.77734375" style="595" customWidth="1"/>
    <col min="3539" max="3539" width="2.77734375" style="595" customWidth="1"/>
    <col min="3540" max="3540" width="18.109375" style="595" customWidth="1"/>
    <col min="3541" max="3542" width="8.77734375" style="595" customWidth="1"/>
    <col min="3543" max="3543" width="2.77734375" style="595" customWidth="1"/>
    <col min="3544" max="3544" width="18.77734375" style="595" customWidth="1"/>
    <col min="3545" max="3545" width="2.77734375" style="595" customWidth="1"/>
    <col min="3546" max="3546" width="19" style="595" customWidth="1"/>
    <col min="3547" max="3547" width="2.77734375" style="595" customWidth="1"/>
    <col min="3548" max="3548" width="18.109375" style="595" customWidth="1"/>
    <col min="3549" max="3549" width="2.77734375" style="595" customWidth="1"/>
    <col min="3550" max="3550" width="18.5546875" style="595" customWidth="1"/>
    <col min="3551" max="3551" width="2.77734375" style="595" customWidth="1"/>
    <col min="3552" max="3552" width="18.77734375" style="595" customWidth="1"/>
    <col min="3553" max="3553" width="2.77734375" style="595" customWidth="1"/>
    <col min="3554" max="3554" width="22.5546875" style="595" customWidth="1"/>
    <col min="3555" max="3555" width="2.77734375" style="595" customWidth="1"/>
    <col min="3556" max="3556" width="19.109375" style="595" customWidth="1"/>
    <col min="3557" max="3557" width="2.77734375" style="595" customWidth="1"/>
    <col min="3558" max="3558" width="22.77734375" style="595" customWidth="1"/>
    <col min="3559" max="3559" width="2.77734375" style="595" customWidth="1"/>
    <col min="3560" max="3560" width="24.109375" style="595" customWidth="1"/>
    <col min="3561" max="3561" width="2.77734375" style="595" customWidth="1"/>
    <col min="3562" max="3562" width="22.77734375" style="595" customWidth="1"/>
    <col min="3563" max="3563" width="2.77734375" style="595" customWidth="1"/>
    <col min="3564" max="3564" width="19.77734375" style="595" customWidth="1"/>
    <col min="3565" max="3565" width="2.77734375" style="595" customWidth="1"/>
    <col min="3566" max="3566" width="22.44140625" style="595" customWidth="1"/>
    <col min="3567" max="3567" width="2.77734375" style="595" customWidth="1"/>
    <col min="3568" max="3568" width="21.77734375" style="595" customWidth="1"/>
    <col min="3569" max="3569" width="2.77734375" style="595" customWidth="1"/>
    <col min="3570" max="3570" width="25.109375" style="595" customWidth="1"/>
    <col min="3571" max="3571" width="53.109375" style="595" customWidth="1"/>
    <col min="3572" max="3572" width="2.77734375" style="595" customWidth="1"/>
    <col min="3573" max="3573" width="25.109375" style="595" customWidth="1"/>
    <col min="3574" max="3574" width="2.77734375" style="595" customWidth="1"/>
    <col min="3575" max="3575" width="24" style="595" customWidth="1"/>
    <col min="3576" max="3576" width="2.77734375" style="595" customWidth="1"/>
    <col min="3577" max="3577" width="21.77734375" style="595" customWidth="1"/>
    <col min="3578" max="3578" width="2.77734375" style="595" customWidth="1"/>
    <col min="3579" max="3579" width="22.109375" style="595" customWidth="1"/>
    <col min="3580" max="3580" width="53.77734375" style="595" customWidth="1"/>
    <col min="3581" max="3581" width="2.77734375" style="595" customWidth="1"/>
    <col min="3582" max="3582" width="23.77734375" style="595" customWidth="1"/>
    <col min="3583" max="3583" width="2.77734375" style="595" customWidth="1"/>
    <col min="3584" max="3584" width="22.5546875" style="595" customWidth="1"/>
    <col min="3585" max="3585" width="2.77734375" style="595" customWidth="1"/>
    <col min="3586" max="3586" width="18.77734375" style="595" customWidth="1"/>
    <col min="3587" max="3587" width="2.77734375" style="595" customWidth="1"/>
    <col min="3588" max="3588" width="19.109375" style="595" customWidth="1"/>
    <col min="3589" max="3589" width="2.77734375" style="595" customWidth="1"/>
    <col min="3590" max="3590" width="19.77734375" style="595" customWidth="1"/>
    <col min="3591" max="3759" width="8.77734375" style="595"/>
    <col min="3760" max="3760" width="55.109375" style="595" customWidth="1"/>
    <col min="3761" max="3761" width="2.77734375" style="595" customWidth="1"/>
    <col min="3762" max="3762" width="19.44140625" style="595" customWidth="1"/>
    <col min="3763" max="3763" width="2.77734375" style="595" customWidth="1"/>
    <col min="3764" max="3764" width="20.77734375" style="595" customWidth="1"/>
    <col min="3765" max="3765" width="2.77734375" style="595" customWidth="1"/>
    <col min="3766" max="3766" width="21" style="595" customWidth="1"/>
    <col min="3767" max="3767" width="2.77734375" style="595" customWidth="1"/>
    <col min="3768" max="3768" width="18.77734375" style="595" customWidth="1"/>
    <col min="3769" max="3769" width="2.77734375" style="595" customWidth="1"/>
    <col min="3770" max="3770" width="16.77734375" style="595" customWidth="1"/>
    <col min="3771" max="3771" width="2.77734375" style="595" customWidth="1"/>
    <col min="3772" max="3772" width="16.44140625" style="595" customWidth="1"/>
    <col min="3773" max="3773" width="2.77734375" style="595" customWidth="1"/>
    <col min="3774" max="3774" width="19.77734375" style="595" customWidth="1"/>
    <col min="3775" max="3775" width="2.77734375" style="595" customWidth="1"/>
    <col min="3776" max="3776" width="19.44140625" style="595" customWidth="1"/>
    <col min="3777" max="3777" width="2.77734375" style="595" customWidth="1"/>
    <col min="3778" max="3778" width="17.109375" style="595" customWidth="1"/>
    <col min="3779" max="3779" width="2.77734375" style="595" customWidth="1"/>
    <col min="3780" max="3780" width="19.109375" style="595" customWidth="1"/>
    <col min="3781" max="3781" width="2.77734375" style="595" customWidth="1"/>
    <col min="3782" max="3782" width="18.109375" style="595" customWidth="1"/>
    <col min="3783" max="3783" width="2.77734375" style="595" customWidth="1"/>
    <col min="3784" max="3784" width="17.5546875" style="595" customWidth="1"/>
    <col min="3785" max="3785" width="2.77734375" style="595" customWidth="1"/>
    <col min="3786" max="3786" width="20.77734375" style="595" customWidth="1"/>
    <col min="3787" max="3787" width="2.77734375" style="595" customWidth="1"/>
    <col min="3788" max="3788" width="17.77734375" style="595" customWidth="1"/>
    <col min="3789" max="3789" width="2.77734375" style="595" customWidth="1"/>
    <col min="3790" max="3790" width="19.5546875" style="595" customWidth="1"/>
    <col min="3791" max="3791" width="2.77734375" style="595" customWidth="1"/>
    <col min="3792" max="3792" width="16" style="595" customWidth="1"/>
    <col min="3793" max="3793" width="2.77734375" style="595" customWidth="1"/>
    <col min="3794" max="3794" width="18.77734375" style="595" customWidth="1"/>
    <col min="3795" max="3795" width="2.77734375" style="595" customWidth="1"/>
    <col min="3796" max="3796" width="18.109375" style="595" customWidth="1"/>
    <col min="3797" max="3798" width="8.77734375" style="595" customWidth="1"/>
    <col min="3799" max="3799" width="2.77734375" style="595" customWidth="1"/>
    <col min="3800" max="3800" width="18.77734375" style="595" customWidth="1"/>
    <col min="3801" max="3801" width="2.77734375" style="595" customWidth="1"/>
    <col min="3802" max="3802" width="19" style="595" customWidth="1"/>
    <col min="3803" max="3803" width="2.77734375" style="595" customWidth="1"/>
    <col min="3804" max="3804" width="18.109375" style="595" customWidth="1"/>
    <col min="3805" max="3805" width="2.77734375" style="595" customWidth="1"/>
    <col min="3806" max="3806" width="18.5546875" style="595" customWidth="1"/>
    <col min="3807" max="3807" width="2.77734375" style="595" customWidth="1"/>
    <col min="3808" max="3808" width="18.77734375" style="595" customWidth="1"/>
    <col min="3809" max="3809" width="2.77734375" style="595" customWidth="1"/>
    <col min="3810" max="3810" width="22.5546875" style="595" customWidth="1"/>
    <col min="3811" max="3811" width="2.77734375" style="595" customWidth="1"/>
    <col min="3812" max="3812" width="19.109375" style="595" customWidth="1"/>
    <col min="3813" max="3813" width="2.77734375" style="595" customWidth="1"/>
    <col min="3814" max="3814" width="22.77734375" style="595" customWidth="1"/>
    <col min="3815" max="3815" width="2.77734375" style="595" customWidth="1"/>
    <col min="3816" max="3816" width="24.109375" style="595" customWidth="1"/>
    <col min="3817" max="3817" width="2.77734375" style="595" customWidth="1"/>
    <col min="3818" max="3818" width="22.77734375" style="595" customWidth="1"/>
    <col min="3819" max="3819" width="2.77734375" style="595" customWidth="1"/>
    <col min="3820" max="3820" width="19.77734375" style="595" customWidth="1"/>
    <col min="3821" max="3821" width="2.77734375" style="595" customWidth="1"/>
    <col min="3822" max="3822" width="22.44140625" style="595" customWidth="1"/>
    <col min="3823" max="3823" width="2.77734375" style="595" customWidth="1"/>
    <col min="3824" max="3824" width="21.77734375" style="595" customWidth="1"/>
    <col min="3825" max="3825" width="2.77734375" style="595" customWidth="1"/>
    <col min="3826" max="3826" width="25.109375" style="595" customWidth="1"/>
    <col min="3827" max="3827" width="53.109375" style="595" customWidth="1"/>
    <col min="3828" max="3828" width="2.77734375" style="595" customWidth="1"/>
    <col min="3829" max="3829" width="25.109375" style="595" customWidth="1"/>
    <col min="3830" max="3830" width="2.77734375" style="595" customWidth="1"/>
    <col min="3831" max="3831" width="24" style="595" customWidth="1"/>
    <col min="3832" max="3832" width="2.77734375" style="595" customWidth="1"/>
    <col min="3833" max="3833" width="21.77734375" style="595" customWidth="1"/>
    <col min="3834" max="3834" width="2.77734375" style="595" customWidth="1"/>
    <col min="3835" max="3835" width="22.109375" style="595" customWidth="1"/>
    <col min="3836" max="3836" width="53.77734375" style="595" customWidth="1"/>
    <col min="3837" max="3837" width="2.77734375" style="595" customWidth="1"/>
    <col min="3838" max="3838" width="23.77734375" style="595" customWidth="1"/>
    <col min="3839" max="3839" width="2.77734375" style="595" customWidth="1"/>
    <col min="3840" max="3840" width="22.5546875" style="595" customWidth="1"/>
    <col min="3841" max="3841" width="2.77734375" style="595" customWidth="1"/>
    <col min="3842" max="3842" width="18.77734375" style="595" customWidth="1"/>
    <col min="3843" max="3843" width="2.77734375" style="595" customWidth="1"/>
    <col min="3844" max="3844" width="19.109375" style="595" customWidth="1"/>
    <col min="3845" max="3845" width="2.77734375" style="595" customWidth="1"/>
    <col min="3846" max="3846" width="19.77734375" style="595" customWidth="1"/>
    <col min="3847" max="4015" width="8.77734375" style="595"/>
    <col min="4016" max="4016" width="55.109375" style="595" customWidth="1"/>
    <col min="4017" max="4017" width="2.77734375" style="595" customWidth="1"/>
    <col min="4018" max="4018" width="19.44140625" style="595" customWidth="1"/>
    <col min="4019" max="4019" width="2.77734375" style="595" customWidth="1"/>
    <col min="4020" max="4020" width="20.77734375" style="595" customWidth="1"/>
    <col min="4021" max="4021" width="2.77734375" style="595" customWidth="1"/>
    <col min="4022" max="4022" width="21" style="595" customWidth="1"/>
    <col min="4023" max="4023" width="2.77734375" style="595" customWidth="1"/>
    <col min="4024" max="4024" width="18.77734375" style="595" customWidth="1"/>
    <col min="4025" max="4025" width="2.77734375" style="595" customWidth="1"/>
    <col min="4026" max="4026" width="16.77734375" style="595" customWidth="1"/>
    <col min="4027" max="4027" width="2.77734375" style="595" customWidth="1"/>
    <col min="4028" max="4028" width="16.44140625" style="595" customWidth="1"/>
    <col min="4029" max="4029" width="2.77734375" style="595" customWidth="1"/>
    <col min="4030" max="4030" width="19.77734375" style="595" customWidth="1"/>
    <col min="4031" max="4031" width="2.77734375" style="595" customWidth="1"/>
    <col min="4032" max="4032" width="19.44140625" style="595" customWidth="1"/>
    <col min="4033" max="4033" width="2.77734375" style="595" customWidth="1"/>
    <col min="4034" max="4034" width="17.109375" style="595" customWidth="1"/>
    <col min="4035" max="4035" width="2.77734375" style="595" customWidth="1"/>
    <col min="4036" max="4036" width="19.109375" style="595" customWidth="1"/>
    <col min="4037" max="4037" width="2.77734375" style="595" customWidth="1"/>
    <col min="4038" max="4038" width="18.109375" style="595" customWidth="1"/>
    <col min="4039" max="4039" width="2.77734375" style="595" customWidth="1"/>
    <col min="4040" max="4040" width="17.5546875" style="595" customWidth="1"/>
    <col min="4041" max="4041" width="2.77734375" style="595" customWidth="1"/>
    <col min="4042" max="4042" width="20.77734375" style="595" customWidth="1"/>
    <col min="4043" max="4043" width="2.77734375" style="595" customWidth="1"/>
    <col min="4044" max="4044" width="17.77734375" style="595" customWidth="1"/>
    <col min="4045" max="4045" width="2.77734375" style="595" customWidth="1"/>
    <col min="4046" max="4046" width="19.5546875" style="595" customWidth="1"/>
    <col min="4047" max="4047" width="2.77734375" style="595" customWidth="1"/>
    <col min="4048" max="4048" width="16" style="595" customWidth="1"/>
    <col min="4049" max="4049" width="2.77734375" style="595" customWidth="1"/>
    <col min="4050" max="4050" width="18.77734375" style="595" customWidth="1"/>
    <col min="4051" max="4051" width="2.77734375" style="595" customWidth="1"/>
    <col min="4052" max="4052" width="18.109375" style="595" customWidth="1"/>
    <col min="4053" max="4054" width="8.77734375" style="595" customWidth="1"/>
    <col min="4055" max="4055" width="2.77734375" style="595" customWidth="1"/>
    <col min="4056" max="4056" width="18.77734375" style="595" customWidth="1"/>
    <col min="4057" max="4057" width="2.77734375" style="595" customWidth="1"/>
    <col min="4058" max="4058" width="19" style="595" customWidth="1"/>
    <col min="4059" max="4059" width="2.77734375" style="595" customWidth="1"/>
    <col min="4060" max="4060" width="18.109375" style="595" customWidth="1"/>
    <col min="4061" max="4061" width="2.77734375" style="595" customWidth="1"/>
    <col min="4062" max="4062" width="18.5546875" style="595" customWidth="1"/>
    <col min="4063" max="4063" width="2.77734375" style="595" customWidth="1"/>
    <col min="4064" max="4064" width="18.77734375" style="595" customWidth="1"/>
    <col min="4065" max="4065" width="2.77734375" style="595" customWidth="1"/>
    <col min="4066" max="4066" width="22.5546875" style="595" customWidth="1"/>
    <col min="4067" max="4067" width="2.77734375" style="595" customWidth="1"/>
    <col min="4068" max="4068" width="19.109375" style="595" customWidth="1"/>
    <col min="4069" max="4069" width="2.77734375" style="595" customWidth="1"/>
    <col min="4070" max="4070" width="22.77734375" style="595" customWidth="1"/>
    <col min="4071" max="4071" width="2.77734375" style="595" customWidth="1"/>
    <col min="4072" max="4072" width="24.109375" style="595" customWidth="1"/>
    <col min="4073" max="4073" width="2.77734375" style="595" customWidth="1"/>
    <col min="4074" max="4074" width="22.77734375" style="595" customWidth="1"/>
    <col min="4075" max="4075" width="2.77734375" style="595" customWidth="1"/>
    <col min="4076" max="4076" width="19.77734375" style="595" customWidth="1"/>
    <col min="4077" max="4077" width="2.77734375" style="595" customWidth="1"/>
    <col min="4078" max="4078" width="22.44140625" style="595" customWidth="1"/>
    <col min="4079" max="4079" width="2.77734375" style="595" customWidth="1"/>
    <col min="4080" max="4080" width="21.77734375" style="595" customWidth="1"/>
    <col min="4081" max="4081" width="2.77734375" style="595" customWidth="1"/>
    <col min="4082" max="4082" width="25.109375" style="595" customWidth="1"/>
    <col min="4083" max="4083" width="53.109375" style="595" customWidth="1"/>
    <col min="4084" max="4084" width="2.77734375" style="595" customWidth="1"/>
    <col min="4085" max="4085" width="25.109375" style="595" customWidth="1"/>
    <col min="4086" max="4086" width="2.77734375" style="595" customWidth="1"/>
    <col min="4087" max="4087" width="24" style="595" customWidth="1"/>
    <col min="4088" max="4088" width="2.77734375" style="595" customWidth="1"/>
    <col min="4089" max="4089" width="21.77734375" style="595" customWidth="1"/>
    <col min="4090" max="4090" width="2.77734375" style="595" customWidth="1"/>
    <col min="4091" max="4091" width="22.109375" style="595" customWidth="1"/>
    <col min="4092" max="4092" width="53.77734375" style="595" customWidth="1"/>
    <col min="4093" max="4093" width="2.77734375" style="595" customWidth="1"/>
    <col min="4094" max="4094" width="23.77734375" style="595" customWidth="1"/>
    <col min="4095" max="4095" width="2.77734375" style="595" customWidth="1"/>
    <col min="4096" max="4096" width="22.5546875" style="595" customWidth="1"/>
    <col min="4097" max="4097" width="2.77734375" style="595" customWidth="1"/>
    <col min="4098" max="4098" width="18.77734375" style="595" customWidth="1"/>
    <col min="4099" max="4099" width="2.77734375" style="595" customWidth="1"/>
    <col min="4100" max="4100" width="19.109375" style="595" customWidth="1"/>
    <col min="4101" max="4101" width="2.77734375" style="595" customWidth="1"/>
    <col min="4102" max="4102" width="19.77734375" style="595" customWidth="1"/>
    <col min="4103" max="4271" width="8.77734375" style="595"/>
    <col min="4272" max="4272" width="55.109375" style="595" customWidth="1"/>
    <col min="4273" max="4273" width="2.77734375" style="595" customWidth="1"/>
    <col min="4274" max="4274" width="19.44140625" style="595" customWidth="1"/>
    <col min="4275" max="4275" width="2.77734375" style="595" customWidth="1"/>
    <col min="4276" max="4276" width="20.77734375" style="595" customWidth="1"/>
    <col min="4277" max="4277" width="2.77734375" style="595" customWidth="1"/>
    <col min="4278" max="4278" width="21" style="595" customWidth="1"/>
    <col min="4279" max="4279" width="2.77734375" style="595" customWidth="1"/>
    <col min="4280" max="4280" width="18.77734375" style="595" customWidth="1"/>
    <col min="4281" max="4281" width="2.77734375" style="595" customWidth="1"/>
    <col min="4282" max="4282" width="16.77734375" style="595" customWidth="1"/>
    <col min="4283" max="4283" width="2.77734375" style="595" customWidth="1"/>
    <col min="4284" max="4284" width="16.44140625" style="595" customWidth="1"/>
    <col min="4285" max="4285" width="2.77734375" style="595" customWidth="1"/>
    <col min="4286" max="4286" width="19.77734375" style="595" customWidth="1"/>
    <col min="4287" max="4287" width="2.77734375" style="595" customWidth="1"/>
    <col min="4288" max="4288" width="19.44140625" style="595" customWidth="1"/>
    <col min="4289" max="4289" width="2.77734375" style="595" customWidth="1"/>
    <col min="4290" max="4290" width="17.109375" style="595" customWidth="1"/>
    <col min="4291" max="4291" width="2.77734375" style="595" customWidth="1"/>
    <col min="4292" max="4292" width="19.109375" style="595" customWidth="1"/>
    <col min="4293" max="4293" width="2.77734375" style="595" customWidth="1"/>
    <col min="4294" max="4294" width="18.109375" style="595" customWidth="1"/>
    <col min="4295" max="4295" width="2.77734375" style="595" customWidth="1"/>
    <col min="4296" max="4296" width="17.5546875" style="595" customWidth="1"/>
    <col min="4297" max="4297" width="2.77734375" style="595" customWidth="1"/>
    <col min="4298" max="4298" width="20.77734375" style="595" customWidth="1"/>
    <col min="4299" max="4299" width="2.77734375" style="595" customWidth="1"/>
    <col min="4300" max="4300" width="17.77734375" style="595" customWidth="1"/>
    <col min="4301" max="4301" width="2.77734375" style="595" customWidth="1"/>
    <col min="4302" max="4302" width="19.5546875" style="595" customWidth="1"/>
    <col min="4303" max="4303" width="2.77734375" style="595" customWidth="1"/>
    <col min="4304" max="4304" width="16" style="595" customWidth="1"/>
    <col min="4305" max="4305" width="2.77734375" style="595" customWidth="1"/>
    <col min="4306" max="4306" width="18.77734375" style="595" customWidth="1"/>
    <col min="4307" max="4307" width="2.77734375" style="595" customWidth="1"/>
    <col min="4308" max="4308" width="18.109375" style="595" customWidth="1"/>
    <col min="4309" max="4310" width="8.77734375" style="595" customWidth="1"/>
    <col min="4311" max="4311" width="2.77734375" style="595" customWidth="1"/>
    <col min="4312" max="4312" width="18.77734375" style="595" customWidth="1"/>
    <col min="4313" max="4313" width="2.77734375" style="595" customWidth="1"/>
    <col min="4314" max="4314" width="19" style="595" customWidth="1"/>
    <col min="4315" max="4315" width="2.77734375" style="595" customWidth="1"/>
    <col min="4316" max="4316" width="18.109375" style="595" customWidth="1"/>
    <col min="4317" max="4317" width="2.77734375" style="595" customWidth="1"/>
    <col min="4318" max="4318" width="18.5546875" style="595" customWidth="1"/>
    <col min="4319" max="4319" width="2.77734375" style="595" customWidth="1"/>
    <col min="4320" max="4320" width="18.77734375" style="595" customWidth="1"/>
    <col min="4321" max="4321" width="2.77734375" style="595" customWidth="1"/>
    <col min="4322" max="4322" width="22.5546875" style="595" customWidth="1"/>
    <col min="4323" max="4323" width="2.77734375" style="595" customWidth="1"/>
    <col min="4324" max="4324" width="19.109375" style="595" customWidth="1"/>
    <col min="4325" max="4325" width="2.77734375" style="595" customWidth="1"/>
    <col min="4326" max="4326" width="22.77734375" style="595" customWidth="1"/>
    <col min="4327" max="4327" width="2.77734375" style="595" customWidth="1"/>
    <col min="4328" max="4328" width="24.109375" style="595" customWidth="1"/>
    <col min="4329" max="4329" width="2.77734375" style="595" customWidth="1"/>
    <col min="4330" max="4330" width="22.77734375" style="595" customWidth="1"/>
    <col min="4331" max="4331" width="2.77734375" style="595" customWidth="1"/>
    <col min="4332" max="4332" width="19.77734375" style="595" customWidth="1"/>
    <col min="4333" max="4333" width="2.77734375" style="595" customWidth="1"/>
    <col min="4334" max="4334" width="22.44140625" style="595" customWidth="1"/>
    <col min="4335" max="4335" width="2.77734375" style="595" customWidth="1"/>
    <col min="4336" max="4336" width="21.77734375" style="595" customWidth="1"/>
    <col min="4337" max="4337" width="2.77734375" style="595" customWidth="1"/>
    <col min="4338" max="4338" width="25.109375" style="595" customWidth="1"/>
    <col min="4339" max="4339" width="53.109375" style="595" customWidth="1"/>
    <col min="4340" max="4340" width="2.77734375" style="595" customWidth="1"/>
    <col min="4341" max="4341" width="25.109375" style="595" customWidth="1"/>
    <col min="4342" max="4342" width="2.77734375" style="595" customWidth="1"/>
    <col min="4343" max="4343" width="24" style="595" customWidth="1"/>
    <col min="4344" max="4344" width="2.77734375" style="595" customWidth="1"/>
    <col min="4345" max="4345" width="21.77734375" style="595" customWidth="1"/>
    <col min="4346" max="4346" width="2.77734375" style="595" customWidth="1"/>
    <col min="4347" max="4347" width="22.109375" style="595" customWidth="1"/>
    <col min="4348" max="4348" width="53.77734375" style="595" customWidth="1"/>
    <col min="4349" max="4349" width="2.77734375" style="595" customWidth="1"/>
    <col min="4350" max="4350" width="23.77734375" style="595" customWidth="1"/>
    <col min="4351" max="4351" width="2.77734375" style="595" customWidth="1"/>
    <col min="4352" max="4352" width="22.5546875" style="595" customWidth="1"/>
    <col min="4353" max="4353" width="2.77734375" style="595" customWidth="1"/>
    <col min="4354" max="4354" width="18.77734375" style="595" customWidth="1"/>
    <col min="4355" max="4355" width="2.77734375" style="595" customWidth="1"/>
    <col min="4356" max="4356" width="19.109375" style="595" customWidth="1"/>
    <col min="4357" max="4357" width="2.77734375" style="595" customWidth="1"/>
    <col min="4358" max="4358" width="19.77734375" style="595" customWidth="1"/>
    <col min="4359" max="4527" width="8.77734375" style="595"/>
    <col min="4528" max="4528" width="55.109375" style="595" customWidth="1"/>
    <col min="4529" max="4529" width="2.77734375" style="595" customWidth="1"/>
    <col min="4530" max="4530" width="19.44140625" style="595" customWidth="1"/>
    <col min="4531" max="4531" width="2.77734375" style="595" customWidth="1"/>
    <col min="4532" max="4532" width="20.77734375" style="595" customWidth="1"/>
    <col min="4533" max="4533" width="2.77734375" style="595" customWidth="1"/>
    <col min="4534" max="4534" width="21" style="595" customWidth="1"/>
    <col min="4535" max="4535" width="2.77734375" style="595" customWidth="1"/>
    <col min="4536" max="4536" width="18.77734375" style="595" customWidth="1"/>
    <col min="4537" max="4537" width="2.77734375" style="595" customWidth="1"/>
    <col min="4538" max="4538" width="16.77734375" style="595" customWidth="1"/>
    <col min="4539" max="4539" width="2.77734375" style="595" customWidth="1"/>
    <col min="4540" max="4540" width="16.44140625" style="595" customWidth="1"/>
    <col min="4541" max="4541" width="2.77734375" style="595" customWidth="1"/>
    <col min="4542" max="4542" width="19.77734375" style="595" customWidth="1"/>
    <col min="4543" max="4543" width="2.77734375" style="595" customWidth="1"/>
    <col min="4544" max="4544" width="19.44140625" style="595" customWidth="1"/>
    <col min="4545" max="4545" width="2.77734375" style="595" customWidth="1"/>
    <col min="4546" max="4546" width="17.109375" style="595" customWidth="1"/>
    <col min="4547" max="4547" width="2.77734375" style="595" customWidth="1"/>
    <col min="4548" max="4548" width="19.109375" style="595" customWidth="1"/>
    <col min="4549" max="4549" width="2.77734375" style="595" customWidth="1"/>
    <col min="4550" max="4550" width="18.109375" style="595" customWidth="1"/>
    <col min="4551" max="4551" width="2.77734375" style="595" customWidth="1"/>
    <col min="4552" max="4552" width="17.5546875" style="595" customWidth="1"/>
    <col min="4553" max="4553" width="2.77734375" style="595" customWidth="1"/>
    <col min="4554" max="4554" width="20.77734375" style="595" customWidth="1"/>
    <col min="4555" max="4555" width="2.77734375" style="595" customWidth="1"/>
    <col min="4556" max="4556" width="17.77734375" style="595" customWidth="1"/>
    <col min="4557" max="4557" width="2.77734375" style="595" customWidth="1"/>
    <col min="4558" max="4558" width="19.5546875" style="595" customWidth="1"/>
    <col min="4559" max="4559" width="2.77734375" style="595" customWidth="1"/>
    <col min="4560" max="4560" width="16" style="595" customWidth="1"/>
    <col min="4561" max="4561" width="2.77734375" style="595" customWidth="1"/>
    <col min="4562" max="4562" width="18.77734375" style="595" customWidth="1"/>
    <col min="4563" max="4563" width="2.77734375" style="595" customWidth="1"/>
    <col min="4564" max="4564" width="18.109375" style="595" customWidth="1"/>
    <col min="4565" max="4566" width="8.77734375" style="595" customWidth="1"/>
    <col min="4567" max="4567" width="2.77734375" style="595" customWidth="1"/>
    <col min="4568" max="4568" width="18.77734375" style="595" customWidth="1"/>
    <col min="4569" max="4569" width="2.77734375" style="595" customWidth="1"/>
    <col min="4570" max="4570" width="19" style="595" customWidth="1"/>
    <col min="4571" max="4571" width="2.77734375" style="595" customWidth="1"/>
    <col min="4572" max="4572" width="18.109375" style="595" customWidth="1"/>
    <col min="4573" max="4573" width="2.77734375" style="595" customWidth="1"/>
    <col min="4574" max="4574" width="18.5546875" style="595" customWidth="1"/>
    <col min="4575" max="4575" width="2.77734375" style="595" customWidth="1"/>
    <col min="4576" max="4576" width="18.77734375" style="595" customWidth="1"/>
    <col min="4577" max="4577" width="2.77734375" style="595" customWidth="1"/>
    <col min="4578" max="4578" width="22.5546875" style="595" customWidth="1"/>
    <col min="4579" max="4579" width="2.77734375" style="595" customWidth="1"/>
    <col min="4580" max="4580" width="19.109375" style="595" customWidth="1"/>
    <col min="4581" max="4581" width="2.77734375" style="595" customWidth="1"/>
    <col min="4582" max="4582" width="22.77734375" style="595" customWidth="1"/>
    <col min="4583" max="4583" width="2.77734375" style="595" customWidth="1"/>
    <col min="4584" max="4584" width="24.109375" style="595" customWidth="1"/>
    <col min="4585" max="4585" width="2.77734375" style="595" customWidth="1"/>
    <col min="4586" max="4586" width="22.77734375" style="595" customWidth="1"/>
    <col min="4587" max="4587" width="2.77734375" style="595" customWidth="1"/>
    <col min="4588" max="4588" width="19.77734375" style="595" customWidth="1"/>
    <col min="4589" max="4589" width="2.77734375" style="595" customWidth="1"/>
    <col min="4590" max="4590" width="22.44140625" style="595" customWidth="1"/>
    <col min="4591" max="4591" width="2.77734375" style="595" customWidth="1"/>
    <col min="4592" max="4592" width="21.77734375" style="595" customWidth="1"/>
    <col min="4593" max="4593" width="2.77734375" style="595" customWidth="1"/>
    <col min="4594" max="4594" width="25.109375" style="595" customWidth="1"/>
    <col min="4595" max="4595" width="53.109375" style="595" customWidth="1"/>
    <col min="4596" max="4596" width="2.77734375" style="595" customWidth="1"/>
    <col min="4597" max="4597" width="25.109375" style="595" customWidth="1"/>
    <col min="4598" max="4598" width="2.77734375" style="595" customWidth="1"/>
    <col min="4599" max="4599" width="24" style="595" customWidth="1"/>
    <col min="4600" max="4600" width="2.77734375" style="595" customWidth="1"/>
    <col min="4601" max="4601" width="21.77734375" style="595" customWidth="1"/>
    <col min="4602" max="4602" width="2.77734375" style="595" customWidth="1"/>
    <col min="4603" max="4603" width="22.109375" style="595" customWidth="1"/>
    <col min="4604" max="4604" width="53.77734375" style="595" customWidth="1"/>
    <col min="4605" max="4605" width="2.77734375" style="595" customWidth="1"/>
    <col min="4606" max="4606" width="23.77734375" style="595" customWidth="1"/>
    <col min="4607" max="4607" width="2.77734375" style="595" customWidth="1"/>
    <col min="4608" max="4608" width="22.5546875" style="595" customWidth="1"/>
    <col min="4609" max="4609" width="2.77734375" style="595" customWidth="1"/>
    <col min="4610" max="4610" width="18.77734375" style="595" customWidth="1"/>
    <col min="4611" max="4611" width="2.77734375" style="595" customWidth="1"/>
    <col min="4612" max="4612" width="19.109375" style="595" customWidth="1"/>
    <col min="4613" max="4613" width="2.77734375" style="595" customWidth="1"/>
    <col min="4614" max="4614" width="19.77734375" style="595" customWidth="1"/>
    <col min="4615" max="4783" width="8.77734375" style="595"/>
    <col min="4784" max="4784" width="55.109375" style="595" customWidth="1"/>
    <col min="4785" max="4785" width="2.77734375" style="595" customWidth="1"/>
    <col min="4786" max="4786" width="19.44140625" style="595" customWidth="1"/>
    <col min="4787" max="4787" width="2.77734375" style="595" customWidth="1"/>
    <col min="4788" max="4788" width="20.77734375" style="595" customWidth="1"/>
    <col min="4789" max="4789" width="2.77734375" style="595" customWidth="1"/>
    <col min="4790" max="4790" width="21" style="595" customWidth="1"/>
    <col min="4791" max="4791" width="2.77734375" style="595" customWidth="1"/>
    <col min="4792" max="4792" width="18.77734375" style="595" customWidth="1"/>
    <col min="4793" max="4793" width="2.77734375" style="595" customWidth="1"/>
    <col min="4794" max="4794" width="16.77734375" style="595" customWidth="1"/>
    <col min="4795" max="4795" width="2.77734375" style="595" customWidth="1"/>
    <col min="4796" max="4796" width="16.44140625" style="595" customWidth="1"/>
    <col min="4797" max="4797" width="2.77734375" style="595" customWidth="1"/>
    <col min="4798" max="4798" width="19.77734375" style="595" customWidth="1"/>
    <col min="4799" max="4799" width="2.77734375" style="595" customWidth="1"/>
    <col min="4800" max="4800" width="19.44140625" style="595" customWidth="1"/>
    <col min="4801" max="4801" width="2.77734375" style="595" customWidth="1"/>
    <col min="4802" max="4802" width="17.109375" style="595" customWidth="1"/>
    <col min="4803" max="4803" width="2.77734375" style="595" customWidth="1"/>
    <col min="4804" max="4804" width="19.109375" style="595" customWidth="1"/>
    <col min="4805" max="4805" width="2.77734375" style="595" customWidth="1"/>
    <col min="4806" max="4806" width="18.109375" style="595" customWidth="1"/>
    <col min="4807" max="4807" width="2.77734375" style="595" customWidth="1"/>
    <col min="4808" max="4808" width="17.5546875" style="595" customWidth="1"/>
    <col min="4809" max="4809" width="2.77734375" style="595" customWidth="1"/>
    <col min="4810" max="4810" width="20.77734375" style="595" customWidth="1"/>
    <col min="4811" max="4811" width="2.77734375" style="595" customWidth="1"/>
    <col min="4812" max="4812" width="17.77734375" style="595" customWidth="1"/>
    <col min="4813" max="4813" width="2.77734375" style="595" customWidth="1"/>
    <col min="4814" max="4814" width="19.5546875" style="595" customWidth="1"/>
    <col min="4815" max="4815" width="2.77734375" style="595" customWidth="1"/>
    <col min="4816" max="4816" width="16" style="595" customWidth="1"/>
    <col min="4817" max="4817" width="2.77734375" style="595" customWidth="1"/>
    <col min="4818" max="4818" width="18.77734375" style="595" customWidth="1"/>
    <col min="4819" max="4819" width="2.77734375" style="595" customWidth="1"/>
    <col min="4820" max="4820" width="18.109375" style="595" customWidth="1"/>
    <col min="4821" max="4822" width="8.77734375" style="595" customWidth="1"/>
    <col min="4823" max="4823" width="2.77734375" style="595" customWidth="1"/>
    <col min="4824" max="4824" width="18.77734375" style="595" customWidth="1"/>
    <col min="4825" max="4825" width="2.77734375" style="595" customWidth="1"/>
    <col min="4826" max="4826" width="19" style="595" customWidth="1"/>
    <col min="4827" max="4827" width="2.77734375" style="595" customWidth="1"/>
    <col min="4828" max="4828" width="18.109375" style="595" customWidth="1"/>
    <col min="4829" max="4829" width="2.77734375" style="595" customWidth="1"/>
    <col min="4830" max="4830" width="18.5546875" style="595" customWidth="1"/>
    <col min="4831" max="4831" width="2.77734375" style="595" customWidth="1"/>
    <col min="4832" max="4832" width="18.77734375" style="595" customWidth="1"/>
    <col min="4833" max="4833" width="2.77734375" style="595" customWidth="1"/>
    <col min="4834" max="4834" width="22.5546875" style="595" customWidth="1"/>
    <col min="4835" max="4835" width="2.77734375" style="595" customWidth="1"/>
    <col min="4836" max="4836" width="19.109375" style="595" customWidth="1"/>
    <col min="4837" max="4837" width="2.77734375" style="595" customWidth="1"/>
    <col min="4838" max="4838" width="22.77734375" style="595" customWidth="1"/>
    <col min="4839" max="4839" width="2.77734375" style="595" customWidth="1"/>
    <col min="4840" max="4840" width="24.109375" style="595" customWidth="1"/>
    <col min="4841" max="4841" width="2.77734375" style="595" customWidth="1"/>
    <col min="4842" max="4842" width="22.77734375" style="595" customWidth="1"/>
    <col min="4843" max="4843" width="2.77734375" style="595" customWidth="1"/>
    <col min="4844" max="4844" width="19.77734375" style="595" customWidth="1"/>
    <col min="4845" max="4845" width="2.77734375" style="595" customWidth="1"/>
    <col min="4846" max="4846" width="22.44140625" style="595" customWidth="1"/>
    <col min="4847" max="4847" width="2.77734375" style="595" customWidth="1"/>
    <col min="4848" max="4848" width="21.77734375" style="595" customWidth="1"/>
    <col min="4849" max="4849" width="2.77734375" style="595" customWidth="1"/>
    <col min="4850" max="4850" width="25.109375" style="595" customWidth="1"/>
    <col min="4851" max="4851" width="53.109375" style="595" customWidth="1"/>
    <col min="4852" max="4852" width="2.77734375" style="595" customWidth="1"/>
    <col min="4853" max="4853" width="25.109375" style="595" customWidth="1"/>
    <col min="4854" max="4854" width="2.77734375" style="595" customWidth="1"/>
    <col min="4855" max="4855" width="24" style="595" customWidth="1"/>
    <col min="4856" max="4856" width="2.77734375" style="595" customWidth="1"/>
    <col min="4857" max="4857" width="21.77734375" style="595" customWidth="1"/>
    <col min="4858" max="4858" width="2.77734375" style="595" customWidth="1"/>
    <col min="4859" max="4859" width="22.109375" style="595" customWidth="1"/>
    <col min="4860" max="4860" width="53.77734375" style="595" customWidth="1"/>
    <col min="4861" max="4861" width="2.77734375" style="595" customWidth="1"/>
    <col min="4862" max="4862" width="23.77734375" style="595" customWidth="1"/>
    <col min="4863" max="4863" width="2.77734375" style="595" customWidth="1"/>
    <col min="4864" max="4864" width="22.5546875" style="595" customWidth="1"/>
    <col min="4865" max="4865" width="2.77734375" style="595" customWidth="1"/>
    <col min="4866" max="4866" width="18.77734375" style="595" customWidth="1"/>
    <col min="4867" max="4867" width="2.77734375" style="595" customWidth="1"/>
    <col min="4868" max="4868" width="19.109375" style="595" customWidth="1"/>
    <col min="4869" max="4869" width="2.77734375" style="595" customWidth="1"/>
    <col min="4870" max="4870" width="19.77734375" style="595" customWidth="1"/>
    <col min="4871" max="5039" width="8.77734375" style="595"/>
    <col min="5040" max="5040" width="55.109375" style="595" customWidth="1"/>
    <col min="5041" max="5041" width="2.77734375" style="595" customWidth="1"/>
    <col min="5042" max="5042" width="19.44140625" style="595" customWidth="1"/>
    <col min="5043" max="5043" width="2.77734375" style="595" customWidth="1"/>
    <col min="5044" max="5044" width="20.77734375" style="595" customWidth="1"/>
    <col min="5045" max="5045" width="2.77734375" style="595" customWidth="1"/>
    <col min="5046" max="5046" width="21" style="595" customWidth="1"/>
    <col min="5047" max="5047" width="2.77734375" style="595" customWidth="1"/>
    <col min="5048" max="5048" width="18.77734375" style="595" customWidth="1"/>
    <col min="5049" max="5049" width="2.77734375" style="595" customWidth="1"/>
    <col min="5050" max="5050" width="16.77734375" style="595" customWidth="1"/>
    <col min="5051" max="5051" width="2.77734375" style="595" customWidth="1"/>
    <col min="5052" max="5052" width="16.44140625" style="595" customWidth="1"/>
    <col min="5053" max="5053" width="2.77734375" style="595" customWidth="1"/>
    <col min="5054" max="5054" width="19.77734375" style="595" customWidth="1"/>
    <col min="5055" max="5055" width="2.77734375" style="595" customWidth="1"/>
    <col min="5056" max="5056" width="19.44140625" style="595" customWidth="1"/>
    <col min="5057" max="5057" width="2.77734375" style="595" customWidth="1"/>
    <col min="5058" max="5058" width="17.109375" style="595" customWidth="1"/>
    <col min="5059" max="5059" width="2.77734375" style="595" customWidth="1"/>
    <col min="5060" max="5060" width="19.109375" style="595" customWidth="1"/>
    <col min="5061" max="5061" width="2.77734375" style="595" customWidth="1"/>
    <col min="5062" max="5062" width="18.109375" style="595" customWidth="1"/>
    <col min="5063" max="5063" width="2.77734375" style="595" customWidth="1"/>
    <col min="5064" max="5064" width="17.5546875" style="595" customWidth="1"/>
    <col min="5065" max="5065" width="2.77734375" style="595" customWidth="1"/>
    <col min="5066" max="5066" width="20.77734375" style="595" customWidth="1"/>
    <col min="5067" max="5067" width="2.77734375" style="595" customWidth="1"/>
    <col min="5068" max="5068" width="17.77734375" style="595" customWidth="1"/>
    <col min="5069" max="5069" width="2.77734375" style="595" customWidth="1"/>
    <col min="5070" max="5070" width="19.5546875" style="595" customWidth="1"/>
    <col min="5071" max="5071" width="2.77734375" style="595" customWidth="1"/>
    <col min="5072" max="5072" width="16" style="595" customWidth="1"/>
    <col min="5073" max="5073" width="2.77734375" style="595" customWidth="1"/>
    <col min="5074" max="5074" width="18.77734375" style="595" customWidth="1"/>
    <col min="5075" max="5075" width="2.77734375" style="595" customWidth="1"/>
    <col min="5076" max="5076" width="18.109375" style="595" customWidth="1"/>
    <col min="5077" max="5078" width="8.77734375" style="595" customWidth="1"/>
    <col min="5079" max="5079" width="2.77734375" style="595" customWidth="1"/>
    <col min="5080" max="5080" width="18.77734375" style="595" customWidth="1"/>
    <col min="5081" max="5081" width="2.77734375" style="595" customWidth="1"/>
    <col min="5082" max="5082" width="19" style="595" customWidth="1"/>
    <col min="5083" max="5083" width="2.77734375" style="595" customWidth="1"/>
    <col min="5084" max="5084" width="18.109375" style="595" customWidth="1"/>
    <col min="5085" max="5085" width="2.77734375" style="595" customWidth="1"/>
    <col min="5086" max="5086" width="18.5546875" style="595" customWidth="1"/>
    <col min="5087" max="5087" width="2.77734375" style="595" customWidth="1"/>
    <col min="5088" max="5088" width="18.77734375" style="595" customWidth="1"/>
    <col min="5089" max="5089" width="2.77734375" style="595" customWidth="1"/>
    <col min="5090" max="5090" width="22.5546875" style="595" customWidth="1"/>
    <col min="5091" max="5091" width="2.77734375" style="595" customWidth="1"/>
    <col min="5092" max="5092" width="19.109375" style="595" customWidth="1"/>
    <col min="5093" max="5093" width="2.77734375" style="595" customWidth="1"/>
    <col min="5094" max="5094" width="22.77734375" style="595" customWidth="1"/>
    <col min="5095" max="5095" width="2.77734375" style="595" customWidth="1"/>
    <col min="5096" max="5096" width="24.109375" style="595" customWidth="1"/>
    <col min="5097" max="5097" width="2.77734375" style="595" customWidth="1"/>
    <col min="5098" max="5098" width="22.77734375" style="595" customWidth="1"/>
    <col min="5099" max="5099" width="2.77734375" style="595" customWidth="1"/>
    <col min="5100" max="5100" width="19.77734375" style="595" customWidth="1"/>
    <col min="5101" max="5101" width="2.77734375" style="595" customWidth="1"/>
    <col min="5102" max="5102" width="22.44140625" style="595" customWidth="1"/>
    <col min="5103" max="5103" width="2.77734375" style="595" customWidth="1"/>
    <col min="5104" max="5104" width="21.77734375" style="595" customWidth="1"/>
    <col min="5105" max="5105" width="2.77734375" style="595" customWidth="1"/>
    <col min="5106" max="5106" width="25.109375" style="595" customWidth="1"/>
    <col min="5107" max="5107" width="53.109375" style="595" customWidth="1"/>
    <col min="5108" max="5108" width="2.77734375" style="595" customWidth="1"/>
    <col min="5109" max="5109" width="25.109375" style="595" customWidth="1"/>
    <col min="5110" max="5110" width="2.77734375" style="595" customWidth="1"/>
    <col min="5111" max="5111" width="24" style="595" customWidth="1"/>
    <col min="5112" max="5112" width="2.77734375" style="595" customWidth="1"/>
    <col min="5113" max="5113" width="21.77734375" style="595" customWidth="1"/>
    <col min="5114" max="5114" width="2.77734375" style="595" customWidth="1"/>
    <col min="5115" max="5115" width="22.109375" style="595" customWidth="1"/>
    <col min="5116" max="5116" width="53.77734375" style="595" customWidth="1"/>
    <col min="5117" max="5117" width="2.77734375" style="595" customWidth="1"/>
    <col min="5118" max="5118" width="23.77734375" style="595" customWidth="1"/>
    <col min="5119" max="5119" width="2.77734375" style="595" customWidth="1"/>
    <col min="5120" max="5120" width="22.5546875" style="595" customWidth="1"/>
    <col min="5121" max="5121" width="2.77734375" style="595" customWidth="1"/>
    <col min="5122" max="5122" width="18.77734375" style="595" customWidth="1"/>
    <col min="5123" max="5123" width="2.77734375" style="595" customWidth="1"/>
    <col min="5124" max="5124" width="19.109375" style="595" customWidth="1"/>
    <col min="5125" max="5125" width="2.77734375" style="595" customWidth="1"/>
    <col min="5126" max="5126" width="19.77734375" style="595" customWidth="1"/>
    <col min="5127" max="5295" width="8.77734375" style="595"/>
    <col min="5296" max="5296" width="55.109375" style="595" customWidth="1"/>
    <col min="5297" max="5297" width="2.77734375" style="595" customWidth="1"/>
    <col min="5298" max="5298" width="19.44140625" style="595" customWidth="1"/>
    <col min="5299" max="5299" width="2.77734375" style="595" customWidth="1"/>
    <col min="5300" max="5300" width="20.77734375" style="595" customWidth="1"/>
    <col min="5301" max="5301" width="2.77734375" style="595" customWidth="1"/>
    <col min="5302" max="5302" width="21" style="595" customWidth="1"/>
    <col min="5303" max="5303" width="2.77734375" style="595" customWidth="1"/>
    <col min="5304" max="5304" width="18.77734375" style="595" customWidth="1"/>
    <col min="5305" max="5305" width="2.77734375" style="595" customWidth="1"/>
    <col min="5306" max="5306" width="16.77734375" style="595" customWidth="1"/>
    <col min="5307" max="5307" width="2.77734375" style="595" customWidth="1"/>
    <col min="5308" max="5308" width="16.44140625" style="595" customWidth="1"/>
    <col min="5309" max="5309" width="2.77734375" style="595" customWidth="1"/>
    <col min="5310" max="5310" width="19.77734375" style="595" customWidth="1"/>
    <col min="5311" max="5311" width="2.77734375" style="595" customWidth="1"/>
    <col min="5312" max="5312" width="19.44140625" style="595" customWidth="1"/>
    <col min="5313" max="5313" width="2.77734375" style="595" customWidth="1"/>
    <col min="5314" max="5314" width="17.109375" style="595" customWidth="1"/>
    <col min="5315" max="5315" width="2.77734375" style="595" customWidth="1"/>
    <col min="5316" max="5316" width="19.109375" style="595" customWidth="1"/>
    <col min="5317" max="5317" width="2.77734375" style="595" customWidth="1"/>
    <col min="5318" max="5318" width="18.109375" style="595" customWidth="1"/>
    <col min="5319" max="5319" width="2.77734375" style="595" customWidth="1"/>
    <col min="5320" max="5320" width="17.5546875" style="595" customWidth="1"/>
    <col min="5321" max="5321" width="2.77734375" style="595" customWidth="1"/>
    <col min="5322" max="5322" width="20.77734375" style="595" customWidth="1"/>
    <col min="5323" max="5323" width="2.77734375" style="595" customWidth="1"/>
    <col min="5324" max="5324" width="17.77734375" style="595" customWidth="1"/>
    <col min="5325" max="5325" width="2.77734375" style="595" customWidth="1"/>
    <col min="5326" max="5326" width="19.5546875" style="595" customWidth="1"/>
    <col min="5327" max="5327" width="2.77734375" style="595" customWidth="1"/>
    <col min="5328" max="5328" width="16" style="595" customWidth="1"/>
    <col min="5329" max="5329" width="2.77734375" style="595" customWidth="1"/>
    <col min="5330" max="5330" width="18.77734375" style="595" customWidth="1"/>
    <col min="5331" max="5331" width="2.77734375" style="595" customWidth="1"/>
    <col min="5332" max="5332" width="18.109375" style="595" customWidth="1"/>
    <col min="5333" max="5334" width="8.77734375" style="595" customWidth="1"/>
    <col min="5335" max="5335" width="2.77734375" style="595" customWidth="1"/>
    <col min="5336" max="5336" width="18.77734375" style="595" customWidth="1"/>
    <col min="5337" max="5337" width="2.77734375" style="595" customWidth="1"/>
    <col min="5338" max="5338" width="19" style="595" customWidth="1"/>
    <col min="5339" max="5339" width="2.77734375" style="595" customWidth="1"/>
    <col min="5340" max="5340" width="18.109375" style="595" customWidth="1"/>
    <col min="5341" max="5341" width="2.77734375" style="595" customWidth="1"/>
    <col min="5342" max="5342" width="18.5546875" style="595" customWidth="1"/>
    <col min="5343" max="5343" width="2.77734375" style="595" customWidth="1"/>
    <col min="5344" max="5344" width="18.77734375" style="595" customWidth="1"/>
    <col min="5345" max="5345" width="2.77734375" style="595" customWidth="1"/>
    <col min="5346" max="5346" width="22.5546875" style="595" customWidth="1"/>
    <col min="5347" max="5347" width="2.77734375" style="595" customWidth="1"/>
    <col min="5348" max="5348" width="19.109375" style="595" customWidth="1"/>
    <col min="5349" max="5349" width="2.77734375" style="595" customWidth="1"/>
    <col min="5350" max="5350" width="22.77734375" style="595" customWidth="1"/>
    <col min="5351" max="5351" width="2.77734375" style="595" customWidth="1"/>
    <col min="5352" max="5352" width="24.109375" style="595" customWidth="1"/>
    <col min="5353" max="5353" width="2.77734375" style="595" customWidth="1"/>
    <col min="5354" max="5354" width="22.77734375" style="595" customWidth="1"/>
    <col min="5355" max="5355" width="2.77734375" style="595" customWidth="1"/>
    <col min="5356" max="5356" width="19.77734375" style="595" customWidth="1"/>
    <col min="5357" max="5357" width="2.77734375" style="595" customWidth="1"/>
    <col min="5358" max="5358" width="22.44140625" style="595" customWidth="1"/>
    <col min="5359" max="5359" width="2.77734375" style="595" customWidth="1"/>
    <col min="5360" max="5360" width="21.77734375" style="595" customWidth="1"/>
    <col min="5361" max="5361" width="2.77734375" style="595" customWidth="1"/>
    <col min="5362" max="5362" width="25.109375" style="595" customWidth="1"/>
    <col min="5363" max="5363" width="53.109375" style="595" customWidth="1"/>
    <col min="5364" max="5364" width="2.77734375" style="595" customWidth="1"/>
    <col min="5365" max="5365" width="25.109375" style="595" customWidth="1"/>
    <col min="5366" max="5366" width="2.77734375" style="595" customWidth="1"/>
    <col min="5367" max="5367" width="24" style="595" customWidth="1"/>
    <col min="5368" max="5368" width="2.77734375" style="595" customWidth="1"/>
    <col min="5369" max="5369" width="21.77734375" style="595" customWidth="1"/>
    <col min="5370" max="5370" width="2.77734375" style="595" customWidth="1"/>
    <col min="5371" max="5371" width="22.109375" style="595" customWidth="1"/>
    <col min="5372" max="5372" width="53.77734375" style="595" customWidth="1"/>
    <col min="5373" max="5373" width="2.77734375" style="595" customWidth="1"/>
    <col min="5374" max="5374" width="23.77734375" style="595" customWidth="1"/>
    <col min="5375" max="5375" width="2.77734375" style="595" customWidth="1"/>
    <col min="5376" max="5376" width="22.5546875" style="595" customWidth="1"/>
    <col min="5377" max="5377" width="2.77734375" style="595" customWidth="1"/>
    <col min="5378" max="5378" width="18.77734375" style="595" customWidth="1"/>
    <col min="5379" max="5379" width="2.77734375" style="595" customWidth="1"/>
    <col min="5380" max="5380" width="19.109375" style="595" customWidth="1"/>
    <col min="5381" max="5381" width="2.77734375" style="595" customWidth="1"/>
    <col min="5382" max="5382" width="19.77734375" style="595" customWidth="1"/>
    <col min="5383" max="5551" width="8.77734375" style="595"/>
    <col min="5552" max="5552" width="55.109375" style="595" customWidth="1"/>
    <col min="5553" max="5553" width="2.77734375" style="595" customWidth="1"/>
    <col min="5554" max="5554" width="19.44140625" style="595" customWidth="1"/>
    <col min="5555" max="5555" width="2.77734375" style="595" customWidth="1"/>
    <col min="5556" max="5556" width="20.77734375" style="595" customWidth="1"/>
    <col min="5557" max="5557" width="2.77734375" style="595" customWidth="1"/>
    <col min="5558" max="5558" width="21" style="595" customWidth="1"/>
    <col min="5559" max="5559" width="2.77734375" style="595" customWidth="1"/>
    <col min="5560" max="5560" width="18.77734375" style="595" customWidth="1"/>
    <col min="5561" max="5561" width="2.77734375" style="595" customWidth="1"/>
    <col min="5562" max="5562" width="16.77734375" style="595" customWidth="1"/>
    <col min="5563" max="5563" width="2.77734375" style="595" customWidth="1"/>
    <col min="5564" max="5564" width="16.44140625" style="595" customWidth="1"/>
    <col min="5565" max="5565" width="2.77734375" style="595" customWidth="1"/>
    <col min="5566" max="5566" width="19.77734375" style="595" customWidth="1"/>
    <col min="5567" max="5567" width="2.77734375" style="595" customWidth="1"/>
    <col min="5568" max="5568" width="19.44140625" style="595" customWidth="1"/>
    <col min="5569" max="5569" width="2.77734375" style="595" customWidth="1"/>
    <col min="5570" max="5570" width="17.109375" style="595" customWidth="1"/>
    <col min="5571" max="5571" width="2.77734375" style="595" customWidth="1"/>
    <col min="5572" max="5572" width="19.109375" style="595" customWidth="1"/>
    <col min="5573" max="5573" width="2.77734375" style="595" customWidth="1"/>
    <col min="5574" max="5574" width="18.109375" style="595" customWidth="1"/>
    <col min="5575" max="5575" width="2.77734375" style="595" customWidth="1"/>
    <col min="5576" max="5576" width="17.5546875" style="595" customWidth="1"/>
    <col min="5577" max="5577" width="2.77734375" style="595" customWidth="1"/>
    <col min="5578" max="5578" width="20.77734375" style="595" customWidth="1"/>
    <col min="5579" max="5579" width="2.77734375" style="595" customWidth="1"/>
    <col min="5580" max="5580" width="17.77734375" style="595" customWidth="1"/>
    <col min="5581" max="5581" width="2.77734375" style="595" customWidth="1"/>
    <col min="5582" max="5582" width="19.5546875" style="595" customWidth="1"/>
    <col min="5583" max="5583" width="2.77734375" style="595" customWidth="1"/>
    <col min="5584" max="5584" width="16" style="595" customWidth="1"/>
    <col min="5585" max="5585" width="2.77734375" style="595" customWidth="1"/>
    <col min="5586" max="5586" width="18.77734375" style="595" customWidth="1"/>
    <col min="5587" max="5587" width="2.77734375" style="595" customWidth="1"/>
    <col min="5588" max="5588" width="18.109375" style="595" customWidth="1"/>
    <col min="5589" max="5590" width="8.77734375" style="595" customWidth="1"/>
    <col min="5591" max="5591" width="2.77734375" style="595" customWidth="1"/>
    <col min="5592" max="5592" width="18.77734375" style="595" customWidth="1"/>
    <col min="5593" max="5593" width="2.77734375" style="595" customWidth="1"/>
    <col min="5594" max="5594" width="19" style="595" customWidth="1"/>
    <col min="5595" max="5595" width="2.77734375" style="595" customWidth="1"/>
    <col min="5596" max="5596" width="18.109375" style="595" customWidth="1"/>
    <col min="5597" max="5597" width="2.77734375" style="595" customWidth="1"/>
    <col min="5598" max="5598" width="18.5546875" style="595" customWidth="1"/>
    <col min="5599" max="5599" width="2.77734375" style="595" customWidth="1"/>
    <col min="5600" max="5600" width="18.77734375" style="595" customWidth="1"/>
    <col min="5601" max="5601" width="2.77734375" style="595" customWidth="1"/>
    <col min="5602" max="5602" width="22.5546875" style="595" customWidth="1"/>
    <col min="5603" max="5603" width="2.77734375" style="595" customWidth="1"/>
    <col min="5604" max="5604" width="19.109375" style="595" customWidth="1"/>
    <col min="5605" max="5605" width="2.77734375" style="595" customWidth="1"/>
    <col min="5606" max="5606" width="22.77734375" style="595" customWidth="1"/>
    <col min="5607" max="5607" width="2.77734375" style="595" customWidth="1"/>
    <col min="5608" max="5608" width="24.109375" style="595" customWidth="1"/>
    <col min="5609" max="5609" width="2.77734375" style="595" customWidth="1"/>
    <col min="5610" max="5610" width="22.77734375" style="595" customWidth="1"/>
    <col min="5611" max="5611" width="2.77734375" style="595" customWidth="1"/>
    <col min="5612" max="5612" width="19.77734375" style="595" customWidth="1"/>
    <col min="5613" max="5613" width="2.77734375" style="595" customWidth="1"/>
    <col min="5614" max="5614" width="22.44140625" style="595" customWidth="1"/>
    <col min="5615" max="5615" width="2.77734375" style="595" customWidth="1"/>
    <col min="5616" max="5616" width="21.77734375" style="595" customWidth="1"/>
    <col min="5617" max="5617" width="2.77734375" style="595" customWidth="1"/>
    <col min="5618" max="5618" width="25.109375" style="595" customWidth="1"/>
    <col min="5619" max="5619" width="53.109375" style="595" customWidth="1"/>
    <col min="5620" max="5620" width="2.77734375" style="595" customWidth="1"/>
    <col min="5621" max="5621" width="25.109375" style="595" customWidth="1"/>
    <col min="5622" max="5622" width="2.77734375" style="595" customWidth="1"/>
    <col min="5623" max="5623" width="24" style="595" customWidth="1"/>
    <col min="5624" max="5624" width="2.77734375" style="595" customWidth="1"/>
    <col min="5625" max="5625" width="21.77734375" style="595" customWidth="1"/>
    <col min="5626" max="5626" width="2.77734375" style="595" customWidth="1"/>
    <col min="5627" max="5627" width="22.109375" style="595" customWidth="1"/>
    <col min="5628" max="5628" width="53.77734375" style="595" customWidth="1"/>
    <col min="5629" max="5629" width="2.77734375" style="595" customWidth="1"/>
    <col min="5630" max="5630" width="23.77734375" style="595" customWidth="1"/>
    <col min="5631" max="5631" width="2.77734375" style="595" customWidth="1"/>
    <col min="5632" max="5632" width="22.5546875" style="595" customWidth="1"/>
    <col min="5633" max="5633" width="2.77734375" style="595" customWidth="1"/>
    <col min="5634" max="5634" width="18.77734375" style="595" customWidth="1"/>
    <col min="5635" max="5635" width="2.77734375" style="595" customWidth="1"/>
    <col min="5636" max="5636" width="19.109375" style="595" customWidth="1"/>
    <col min="5637" max="5637" width="2.77734375" style="595" customWidth="1"/>
    <col min="5638" max="5638" width="19.77734375" style="595" customWidth="1"/>
    <col min="5639" max="5807" width="8.77734375" style="595"/>
    <col min="5808" max="5808" width="55.109375" style="595" customWidth="1"/>
    <col min="5809" max="5809" width="2.77734375" style="595" customWidth="1"/>
    <col min="5810" max="5810" width="19.44140625" style="595" customWidth="1"/>
    <col min="5811" max="5811" width="2.77734375" style="595" customWidth="1"/>
    <col min="5812" max="5812" width="20.77734375" style="595" customWidth="1"/>
    <col min="5813" max="5813" width="2.77734375" style="595" customWidth="1"/>
    <col min="5814" max="5814" width="21" style="595" customWidth="1"/>
    <col min="5815" max="5815" width="2.77734375" style="595" customWidth="1"/>
    <col min="5816" max="5816" width="18.77734375" style="595" customWidth="1"/>
    <col min="5817" max="5817" width="2.77734375" style="595" customWidth="1"/>
    <col min="5818" max="5818" width="16.77734375" style="595" customWidth="1"/>
    <col min="5819" max="5819" width="2.77734375" style="595" customWidth="1"/>
    <col min="5820" max="5820" width="16.44140625" style="595" customWidth="1"/>
    <col min="5821" max="5821" width="2.77734375" style="595" customWidth="1"/>
    <col min="5822" max="5822" width="19.77734375" style="595" customWidth="1"/>
    <col min="5823" max="5823" width="2.77734375" style="595" customWidth="1"/>
    <col min="5824" max="5824" width="19.44140625" style="595" customWidth="1"/>
    <col min="5825" max="5825" width="2.77734375" style="595" customWidth="1"/>
    <col min="5826" max="5826" width="17.109375" style="595" customWidth="1"/>
    <col min="5827" max="5827" width="2.77734375" style="595" customWidth="1"/>
    <col min="5828" max="5828" width="19.109375" style="595" customWidth="1"/>
    <col min="5829" max="5829" width="2.77734375" style="595" customWidth="1"/>
    <col min="5830" max="5830" width="18.109375" style="595" customWidth="1"/>
    <col min="5831" max="5831" width="2.77734375" style="595" customWidth="1"/>
    <col min="5832" max="5832" width="17.5546875" style="595" customWidth="1"/>
    <col min="5833" max="5833" width="2.77734375" style="595" customWidth="1"/>
    <col min="5834" max="5834" width="20.77734375" style="595" customWidth="1"/>
    <col min="5835" max="5835" width="2.77734375" style="595" customWidth="1"/>
    <col min="5836" max="5836" width="17.77734375" style="595" customWidth="1"/>
    <col min="5837" max="5837" width="2.77734375" style="595" customWidth="1"/>
    <col min="5838" max="5838" width="19.5546875" style="595" customWidth="1"/>
    <col min="5839" max="5839" width="2.77734375" style="595" customWidth="1"/>
    <col min="5840" max="5840" width="16" style="595" customWidth="1"/>
    <col min="5841" max="5841" width="2.77734375" style="595" customWidth="1"/>
    <col min="5842" max="5842" width="18.77734375" style="595" customWidth="1"/>
    <col min="5843" max="5843" width="2.77734375" style="595" customWidth="1"/>
    <col min="5844" max="5844" width="18.109375" style="595" customWidth="1"/>
    <col min="5845" max="5846" width="8.77734375" style="595" customWidth="1"/>
    <col min="5847" max="5847" width="2.77734375" style="595" customWidth="1"/>
    <col min="5848" max="5848" width="18.77734375" style="595" customWidth="1"/>
    <col min="5849" max="5849" width="2.77734375" style="595" customWidth="1"/>
    <col min="5850" max="5850" width="19" style="595" customWidth="1"/>
    <col min="5851" max="5851" width="2.77734375" style="595" customWidth="1"/>
    <col min="5852" max="5852" width="18.109375" style="595" customWidth="1"/>
    <col min="5853" max="5853" width="2.77734375" style="595" customWidth="1"/>
    <col min="5854" max="5854" width="18.5546875" style="595" customWidth="1"/>
    <col min="5855" max="5855" width="2.77734375" style="595" customWidth="1"/>
    <col min="5856" max="5856" width="18.77734375" style="595" customWidth="1"/>
    <col min="5857" max="5857" width="2.77734375" style="595" customWidth="1"/>
    <col min="5858" max="5858" width="22.5546875" style="595" customWidth="1"/>
    <col min="5859" max="5859" width="2.77734375" style="595" customWidth="1"/>
    <col min="5860" max="5860" width="19.109375" style="595" customWidth="1"/>
    <col min="5861" max="5861" width="2.77734375" style="595" customWidth="1"/>
    <col min="5862" max="5862" width="22.77734375" style="595" customWidth="1"/>
    <col min="5863" max="5863" width="2.77734375" style="595" customWidth="1"/>
    <col min="5864" max="5864" width="24.109375" style="595" customWidth="1"/>
    <col min="5865" max="5865" width="2.77734375" style="595" customWidth="1"/>
    <col min="5866" max="5866" width="22.77734375" style="595" customWidth="1"/>
    <col min="5867" max="5867" width="2.77734375" style="595" customWidth="1"/>
    <col min="5868" max="5868" width="19.77734375" style="595" customWidth="1"/>
    <col min="5869" max="5869" width="2.77734375" style="595" customWidth="1"/>
    <col min="5870" max="5870" width="22.44140625" style="595" customWidth="1"/>
    <col min="5871" max="5871" width="2.77734375" style="595" customWidth="1"/>
    <col min="5872" max="5872" width="21.77734375" style="595" customWidth="1"/>
    <col min="5873" max="5873" width="2.77734375" style="595" customWidth="1"/>
    <col min="5874" max="5874" width="25.109375" style="595" customWidth="1"/>
    <col min="5875" max="5875" width="53.109375" style="595" customWidth="1"/>
    <col min="5876" max="5876" width="2.77734375" style="595" customWidth="1"/>
    <col min="5877" max="5877" width="25.109375" style="595" customWidth="1"/>
    <col min="5878" max="5878" width="2.77734375" style="595" customWidth="1"/>
    <col min="5879" max="5879" width="24" style="595" customWidth="1"/>
    <col min="5880" max="5880" width="2.77734375" style="595" customWidth="1"/>
    <col min="5881" max="5881" width="21.77734375" style="595" customWidth="1"/>
    <col min="5882" max="5882" width="2.77734375" style="595" customWidth="1"/>
    <col min="5883" max="5883" width="22.109375" style="595" customWidth="1"/>
    <col min="5884" max="5884" width="53.77734375" style="595" customWidth="1"/>
    <col min="5885" max="5885" width="2.77734375" style="595" customWidth="1"/>
    <col min="5886" max="5886" width="23.77734375" style="595" customWidth="1"/>
    <col min="5887" max="5887" width="2.77734375" style="595" customWidth="1"/>
    <col min="5888" max="5888" width="22.5546875" style="595" customWidth="1"/>
    <col min="5889" max="5889" width="2.77734375" style="595" customWidth="1"/>
    <col min="5890" max="5890" width="18.77734375" style="595" customWidth="1"/>
    <col min="5891" max="5891" width="2.77734375" style="595" customWidth="1"/>
    <col min="5892" max="5892" width="19.109375" style="595" customWidth="1"/>
    <col min="5893" max="5893" width="2.77734375" style="595" customWidth="1"/>
    <col min="5894" max="5894" width="19.77734375" style="595" customWidth="1"/>
    <col min="5895" max="6063" width="8.77734375" style="595"/>
    <col min="6064" max="6064" width="55.109375" style="595" customWidth="1"/>
    <col min="6065" max="6065" width="2.77734375" style="595" customWidth="1"/>
    <col min="6066" max="6066" width="19.44140625" style="595" customWidth="1"/>
    <col min="6067" max="6067" width="2.77734375" style="595" customWidth="1"/>
    <col min="6068" max="6068" width="20.77734375" style="595" customWidth="1"/>
    <col min="6069" max="6069" width="2.77734375" style="595" customWidth="1"/>
    <col min="6070" max="6070" width="21" style="595" customWidth="1"/>
    <col min="6071" max="6071" width="2.77734375" style="595" customWidth="1"/>
    <col min="6072" max="6072" width="18.77734375" style="595" customWidth="1"/>
    <col min="6073" max="6073" width="2.77734375" style="595" customWidth="1"/>
    <col min="6074" max="6074" width="16.77734375" style="595" customWidth="1"/>
    <col min="6075" max="6075" width="2.77734375" style="595" customWidth="1"/>
    <col min="6076" max="6076" width="16.44140625" style="595" customWidth="1"/>
    <col min="6077" max="6077" width="2.77734375" style="595" customWidth="1"/>
    <col min="6078" max="6078" width="19.77734375" style="595" customWidth="1"/>
    <col min="6079" max="6079" width="2.77734375" style="595" customWidth="1"/>
    <col min="6080" max="6080" width="19.44140625" style="595" customWidth="1"/>
    <col min="6081" max="6081" width="2.77734375" style="595" customWidth="1"/>
    <col min="6082" max="6082" width="17.109375" style="595" customWidth="1"/>
    <col min="6083" max="6083" width="2.77734375" style="595" customWidth="1"/>
    <col min="6084" max="6084" width="19.109375" style="595" customWidth="1"/>
    <col min="6085" max="6085" width="2.77734375" style="595" customWidth="1"/>
    <col min="6086" max="6086" width="18.109375" style="595" customWidth="1"/>
    <col min="6087" max="6087" width="2.77734375" style="595" customWidth="1"/>
    <col min="6088" max="6088" width="17.5546875" style="595" customWidth="1"/>
    <col min="6089" max="6089" width="2.77734375" style="595" customWidth="1"/>
    <col min="6090" max="6090" width="20.77734375" style="595" customWidth="1"/>
    <col min="6091" max="6091" width="2.77734375" style="595" customWidth="1"/>
    <col min="6092" max="6092" width="17.77734375" style="595" customWidth="1"/>
    <col min="6093" max="6093" width="2.77734375" style="595" customWidth="1"/>
    <col min="6094" max="6094" width="19.5546875" style="595" customWidth="1"/>
    <col min="6095" max="6095" width="2.77734375" style="595" customWidth="1"/>
    <col min="6096" max="6096" width="16" style="595" customWidth="1"/>
    <col min="6097" max="6097" width="2.77734375" style="595" customWidth="1"/>
    <col min="6098" max="6098" width="18.77734375" style="595" customWidth="1"/>
    <col min="6099" max="6099" width="2.77734375" style="595" customWidth="1"/>
    <col min="6100" max="6100" width="18.109375" style="595" customWidth="1"/>
    <col min="6101" max="6102" width="8.77734375" style="595" customWidth="1"/>
    <col min="6103" max="6103" width="2.77734375" style="595" customWidth="1"/>
    <col min="6104" max="6104" width="18.77734375" style="595" customWidth="1"/>
    <col min="6105" max="6105" width="2.77734375" style="595" customWidth="1"/>
    <col min="6106" max="6106" width="19" style="595" customWidth="1"/>
    <col min="6107" max="6107" width="2.77734375" style="595" customWidth="1"/>
    <col min="6108" max="6108" width="18.109375" style="595" customWidth="1"/>
    <col min="6109" max="6109" width="2.77734375" style="595" customWidth="1"/>
    <col min="6110" max="6110" width="18.5546875" style="595" customWidth="1"/>
    <col min="6111" max="6111" width="2.77734375" style="595" customWidth="1"/>
    <col min="6112" max="6112" width="18.77734375" style="595" customWidth="1"/>
    <col min="6113" max="6113" width="2.77734375" style="595" customWidth="1"/>
    <col min="6114" max="6114" width="22.5546875" style="595" customWidth="1"/>
    <col min="6115" max="6115" width="2.77734375" style="595" customWidth="1"/>
    <col min="6116" max="6116" width="19.109375" style="595" customWidth="1"/>
    <col min="6117" max="6117" width="2.77734375" style="595" customWidth="1"/>
    <col min="6118" max="6118" width="22.77734375" style="595" customWidth="1"/>
    <col min="6119" max="6119" width="2.77734375" style="595" customWidth="1"/>
    <col min="6120" max="6120" width="24.109375" style="595" customWidth="1"/>
    <col min="6121" max="6121" width="2.77734375" style="595" customWidth="1"/>
    <col min="6122" max="6122" width="22.77734375" style="595" customWidth="1"/>
    <col min="6123" max="6123" width="2.77734375" style="595" customWidth="1"/>
    <col min="6124" max="6124" width="19.77734375" style="595" customWidth="1"/>
    <col min="6125" max="6125" width="2.77734375" style="595" customWidth="1"/>
    <col min="6126" max="6126" width="22.44140625" style="595" customWidth="1"/>
    <col min="6127" max="6127" width="2.77734375" style="595" customWidth="1"/>
    <col min="6128" max="6128" width="21.77734375" style="595" customWidth="1"/>
    <col min="6129" max="6129" width="2.77734375" style="595" customWidth="1"/>
    <col min="6130" max="6130" width="25.109375" style="595" customWidth="1"/>
    <col min="6131" max="6131" width="53.109375" style="595" customWidth="1"/>
    <col min="6132" max="6132" width="2.77734375" style="595" customWidth="1"/>
    <col min="6133" max="6133" width="25.109375" style="595" customWidth="1"/>
    <col min="6134" max="6134" width="2.77734375" style="595" customWidth="1"/>
    <col min="6135" max="6135" width="24" style="595" customWidth="1"/>
    <col min="6136" max="6136" width="2.77734375" style="595" customWidth="1"/>
    <col min="6137" max="6137" width="21.77734375" style="595" customWidth="1"/>
    <col min="6138" max="6138" width="2.77734375" style="595" customWidth="1"/>
    <col min="6139" max="6139" width="22.109375" style="595" customWidth="1"/>
    <col min="6140" max="6140" width="53.77734375" style="595" customWidth="1"/>
    <col min="6141" max="6141" width="2.77734375" style="595" customWidth="1"/>
    <col min="6142" max="6142" width="23.77734375" style="595" customWidth="1"/>
    <col min="6143" max="6143" width="2.77734375" style="595" customWidth="1"/>
    <col min="6144" max="6144" width="22.5546875" style="595" customWidth="1"/>
    <col min="6145" max="6145" width="2.77734375" style="595" customWidth="1"/>
    <col min="6146" max="6146" width="18.77734375" style="595" customWidth="1"/>
    <col min="6147" max="6147" width="2.77734375" style="595" customWidth="1"/>
    <col min="6148" max="6148" width="19.109375" style="595" customWidth="1"/>
    <col min="6149" max="6149" width="2.77734375" style="595" customWidth="1"/>
    <col min="6150" max="6150" width="19.77734375" style="595" customWidth="1"/>
    <col min="6151" max="6319" width="8.77734375" style="595"/>
    <col min="6320" max="6320" width="55.109375" style="595" customWidth="1"/>
    <col min="6321" max="6321" width="2.77734375" style="595" customWidth="1"/>
    <col min="6322" max="6322" width="19.44140625" style="595" customWidth="1"/>
    <col min="6323" max="6323" width="2.77734375" style="595" customWidth="1"/>
    <col min="6324" max="6324" width="20.77734375" style="595" customWidth="1"/>
    <col min="6325" max="6325" width="2.77734375" style="595" customWidth="1"/>
    <col min="6326" max="6326" width="21" style="595" customWidth="1"/>
    <col min="6327" max="6327" width="2.77734375" style="595" customWidth="1"/>
    <col min="6328" max="6328" width="18.77734375" style="595" customWidth="1"/>
    <col min="6329" max="6329" width="2.77734375" style="595" customWidth="1"/>
    <col min="6330" max="6330" width="16.77734375" style="595" customWidth="1"/>
    <col min="6331" max="6331" width="2.77734375" style="595" customWidth="1"/>
    <col min="6332" max="6332" width="16.44140625" style="595" customWidth="1"/>
    <col min="6333" max="6333" width="2.77734375" style="595" customWidth="1"/>
    <col min="6334" max="6334" width="19.77734375" style="595" customWidth="1"/>
    <col min="6335" max="6335" width="2.77734375" style="595" customWidth="1"/>
    <col min="6336" max="6336" width="19.44140625" style="595" customWidth="1"/>
    <col min="6337" max="6337" width="2.77734375" style="595" customWidth="1"/>
    <col min="6338" max="6338" width="17.109375" style="595" customWidth="1"/>
    <col min="6339" max="6339" width="2.77734375" style="595" customWidth="1"/>
    <col min="6340" max="6340" width="19.109375" style="595" customWidth="1"/>
    <col min="6341" max="6341" width="2.77734375" style="595" customWidth="1"/>
    <col min="6342" max="6342" width="18.109375" style="595" customWidth="1"/>
    <col min="6343" max="6343" width="2.77734375" style="595" customWidth="1"/>
    <col min="6344" max="6344" width="17.5546875" style="595" customWidth="1"/>
    <col min="6345" max="6345" width="2.77734375" style="595" customWidth="1"/>
    <col min="6346" max="6346" width="20.77734375" style="595" customWidth="1"/>
    <col min="6347" max="6347" width="2.77734375" style="595" customWidth="1"/>
    <col min="6348" max="6348" width="17.77734375" style="595" customWidth="1"/>
    <col min="6349" max="6349" width="2.77734375" style="595" customWidth="1"/>
    <col min="6350" max="6350" width="19.5546875" style="595" customWidth="1"/>
    <col min="6351" max="6351" width="2.77734375" style="595" customWidth="1"/>
    <col min="6352" max="6352" width="16" style="595" customWidth="1"/>
    <col min="6353" max="6353" width="2.77734375" style="595" customWidth="1"/>
    <col min="6354" max="6354" width="18.77734375" style="595" customWidth="1"/>
    <col min="6355" max="6355" width="2.77734375" style="595" customWidth="1"/>
    <col min="6356" max="6356" width="18.109375" style="595" customWidth="1"/>
    <col min="6357" max="6358" width="8.77734375" style="595" customWidth="1"/>
    <col min="6359" max="6359" width="2.77734375" style="595" customWidth="1"/>
    <col min="6360" max="6360" width="18.77734375" style="595" customWidth="1"/>
    <col min="6361" max="6361" width="2.77734375" style="595" customWidth="1"/>
    <col min="6362" max="6362" width="19" style="595" customWidth="1"/>
    <col min="6363" max="6363" width="2.77734375" style="595" customWidth="1"/>
    <col min="6364" max="6364" width="18.109375" style="595" customWidth="1"/>
    <col min="6365" max="6365" width="2.77734375" style="595" customWidth="1"/>
    <col min="6366" max="6366" width="18.5546875" style="595" customWidth="1"/>
    <col min="6367" max="6367" width="2.77734375" style="595" customWidth="1"/>
    <col min="6368" max="6368" width="18.77734375" style="595" customWidth="1"/>
    <col min="6369" max="6369" width="2.77734375" style="595" customWidth="1"/>
    <col min="6370" max="6370" width="22.5546875" style="595" customWidth="1"/>
    <col min="6371" max="6371" width="2.77734375" style="595" customWidth="1"/>
    <col min="6372" max="6372" width="19.109375" style="595" customWidth="1"/>
    <col min="6373" max="6373" width="2.77734375" style="595" customWidth="1"/>
    <col min="6374" max="6374" width="22.77734375" style="595" customWidth="1"/>
    <col min="6375" max="6375" width="2.77734375" style="595" customWidth="1"/>
    <col min="6376" max="6376" width="24.109375" style="595" customWidth="1"/>
    <col min="6377" max="6377" width="2.77734375" style="595" customWidth="1"/>
    <col min="6378" max="6378" width="22.77734375" style="595" customWidth="1"/>
    <col min="6379" max="6379" width="2.77734375" style="595" customWidth="1"/>
    <col min="6380" max="6380" width="19.77734375" style="595" customWidth="1"/>
    <col min="6381" max="6381" width="2.77734375" style="595" customWidth="1"/>
    <col min="6382" max="6382" width="22.44140625" style="595" customWidth="1"/>
    <col min="6383" max="6383" width="2.77734375" style="595" customWidth="1"/>
    <col min="6384" max="6384" width="21.77734375" style="595" customWidth="1"/>
    <col min="6385" max="6385" width="2.77734375" style="595" customWidth="1"/>
    <col min="6386" max="6386" width="25.109375" style="595" customWidth="1"/>
    <col min="6387" max="6387" width="53.109375" style="595" customWidth="1"/>
    <col min="6388" max="6388" width="2.77734375" style="595" customWidth="1"/>
    <col min="6389" max="6389" width="25.109375" style="595" customWidth="1"/>
    <col min="6390" max="6390" width="2.77734375" style="595" customWidth="1"/>
    <col min="6391" max="6391" width="24" style="595" customWidth="1"/>
    <col min="6392" max="6392" width="2.77734375" style="595" customWidth="1"/>
    <col min="6393" max="6393" width="21.77734375" style="595" customWidth="1"/>
    <col min="6394" max="6394" width="2.77734375" style="595" customWidth="1"/>
    <col min="6395" max="6395" width="22.109375" style="595" customWidth="1"/>
    <col min="6396" max="6396" width="53.77734375" style="595" customWidth="1"/>
    <col min="6397" max="6397" width="2.77734375" style="595" customWidth="1"/>
    <col min="6398" max="6398" width="23.77734375" style="595" customWidth="1"/>
    <col min="6399" max="6399" width="2.77734375" style="595" customWidth="1"/>
    <col min="6400" max="6400" width="22.5546875" style="595" customWidth="1"/>
    <col min="6401" max="6401" width="2.77734375" style="595" customWidth="1"/>
    <col min="6402" max="6402" width="18.77734375" style="595" customWidth="1"/>
    <col min="6403" max="6403" width="2.77734375" style="595" customWidth="1"/>
    <col min="6404" max="6404" width="19.109375" style="595" customWidth="1"/>
    <col min="6405" max="6405" width="2.77734375" style="595" customWidth="1"/>
    <col min="6406" max="6406" width="19.77734375" style="595" customWidth="1"/>
    <col min="6407" max="6575" width="8.77734375" style="595"/>
    <col min="6576" max="6576" width="55.109375" style="595" customWidth="1"/>
    <col min="6577" max="6577" width="2.77734375" style="595" customWidth="1"/>
    <col min="6578" max="6578" width="19.44140625" style="595" customWidth="1"/>
    <col min="6579" max="6579" width="2.77734375" style="595" customWidth="1"/>
    <col min="6580" max="6580" width="20.77734375" style="595" customWidth="1"/>
    <col min="6581" max="6581" width="2.77734375" style="595" customWidth="1"/>
    <col min="6582" max="6582" width="21" style="595" customWidth="1"/>
    <col min="6583" max="6583" width="2.77734375" style="595" customWidth="1"/>
    <col min="6584" max="6584" width="18.77734375" style="595" customWidth="1"/>
    <col min="6585" max="6585" width="2.77734375" style="595" customWidth="1"/>
    <col min="6586" max="6586" width="16.77734375" style="595" customWidth="1"/>
    <col min="6587" max="6587" width="2.77734375" style="595" customWidth="1"/>
    <col min="6588" max="6588" width="16.44140625" style="595" customWidth="1"/>
    <col min="6589" max="6589" width="2.77734375" style="595" customWidth="1"/>
    <col min="6590" max="6590" width="19.77734375" style="595" customWidth="1"/>
    <col min="6591" max="6591" width="2.77734375" style="595" customWidth="1"/>
    <col min="6592" max="6592" width="19.44140625" style="595" customWidth="1"/>
    <col min="6593" max="6593" width="2.77734375" style="595" customWidth="1"/>
    <col min="6594" max="6594" width="17.109375" style="595" customWidth="1"/>
    <col min="6595" max="6595" width="2.77734375" style="595" customWidth="1"/>
    <col min="6596" max="6596" width="19.109375" style="595" customWidth="1"/>
    <col min="6597" max="6597" width="2.77734375" style="595" customWidth="1"/>
    <col min="6598" max="6598" width="18.109375" style="595" customWidth="1"/>
    <col min="6599" max="6599" width="2.77734375" style="595" customWidth="1"/>
    <col min="6600" max="6600" width="17.5546875" style="595" customWidth="1"/>
    <col min="6601" max="6601" width="2.77734375" style="595" customWidth="1"/>
    <col min="6602" max="6602" width="20.77734375" style="595" customWidth="1"/>
    <col min="6603" max="6603" width="2.77734375" style="595" customWidth="1"/>
    <col min="6604" max="6604" width="17.77734375" style="595" customWidth="1"/>
    <col min="6605" max="6605" width="2.77734375" style="595" customWidth="1"/>
    <col min="6606" max="6606" width="19.5546875" style="595" customWidth="1"/>
    <col min="6607" max="6607" width="2.77734375" style="595" customWidth="1"/>
    <col min="6608" max="6608" width="16" style="595" customWidth="1"/>
    <col min="6609" max="6609" width="2.77734375" style="595" customWidth="1"/>
    <col min="6610" max="6610" width="18.77734375" style="595" customWidth="1"/>
    <col min="6611" max="6611" width="2.77734375" style="595" customWidth="1"/>
    <col min="6612" max="6612" width="18.109375" style="595" customWidth="1"/>
    <col min="6613" max="6614" width="8.77734375" style="595" customWidth="1"/>
    <col min="6615" max="6615" width="2.77734375" style="595" customWidth="1"/>
    <col min="6616" max="6616" width="18.77734375" style="595" customWidth="1"/>
    <col min="6617" max="6617" width="2.77734375" style="595" customWidth="1"/>
    <col min="6618" max="6618" width="19" style="595" customWidth="1"/>
    <col min="6619" max="6619" width="2.77734375" style="595" customWidth="1"/>
    <col min="6620" max="6620" width="18.109375" style="595" customWidth="1"/>
    <col min="6621" max="6621" width="2.77734375" style="595" customWidth="1"/>
    <col min="6622" max="6622" width="18.5546875" style="595" customWidth="1"/>
    <col min="6623" max="6623" width="2.77734375" style="595" customWidth="1"/>
    <col min="6624" max="6624" width="18.77734375" style="595" customWidth="1"/>
    <col min="6625" max="6625" width="2.77734375" style="595" customWidth="1"/>
    <col min="6626" max="6626" width="22.5546875" style="595" customWidth="1"/>
    <col min="6627" max="6627" width="2.77734375" style="595" customWidth="1"/>
    <col min="6628" max="6628" width="19.109375" style="595" customWidth="1"/>
    <col min="6629" max="6629" width="2.77734375" style="595" customWidth="1"/>
    <col min="6630" max="6630" width="22.77734375" style="595" customWidth="1"/>
    <col min="6631" max="6631" width="2.77734375" style="595" customWidth="1"/>
    <col min="6632" max="6632" width="24.109375" style="595" customWidth="1"/>
    <col min="6633" max="6633" width="2.77734375" style="595" customWidth="1"/>
    <col min="6634" max="6634" width="22.77734375" style="595" customWidth="1"/>
    <col min="6635" max="6635" width="2.77734375" style="595" customWidth="1"/>
    <col min="6636" max="6636" width="19.77734375" style="595" customWidth="1"/>
    <col min="6637" max="6637" width="2.77734375" style="595" customWidth="1"/>
    <col min="6638" max="6638" width="22.44140625" style="595" customWidth="1"/>
    <col min="6639" max="6639" width="2.77734375" style="595" customWidth="1"/>
    <col min="6640" max="6640" width="21.77734375" style="595" customWidth="1"/>
    <col min="6641" max="6641" width="2.77734375" style="595" customWidth="1"/>
    <col min="6642" max="6642" width="25.109375" style="595" customWidth="1"/>
    <col min="6643" max="6643" width="53.109375" style="595" customWidth="1"/>
    <col min="6644" max="6644" width="2.77734375" style="595" customWidth="1"/>
    <col min="6645" max="6645" width="25.109375" style="595" customWidth="1"/>
    <col min="6646" max="6646" width="2.77734375" style="595" customWidth="1"/>
    <col min="6647" max="6647" width="24" style="595" customWidth="1"/>
    <col min="6648" max="6648" width="2.77734375" style="595" customWidth="1"/>
    <col min="6649" max="6649" width="21.77734375" style="595" customWidth="1"/>
    <col min="6650" max="6650" width="2.77734375" style="595" customWidth="1"/>
    <col min="6651" max="6651" width="22.109375" style="595" customWidth="1"/>
    <col min="6652" max="6652" width="53.77734375" style="595" customWidth="1"/>
    <col min="6653" max="6653" width="2.77734375" style="595" customWidth="1"/>
    <col min="6654" max="6654" width="23.77734375" style="595" customWidth="1"/>
    <col min="6655" max="6655" width="2.77734375" style="595" customWidth="1"/>
    <col min="6656" max="6656" width="22.5546875" style="595" customWidth="1"/>
    <col min="6657" max="6657" width="2.77734375" style="595" customWidth="1"/>
    <col min="6658" max="6658" width="18.77734375" style="595" customWidth="1"/>
    <col min="6659" max="6659" width="2.77734375" style="595" customWidth="1"/>
    <col min="6660" max="6660" width="19.109375" style="595" customWidth="1"/>
    <col min="6661" max="6661" width="2.77734375" style="595" customWidth="1"/>
    <col min="6662" max="6662" width="19.77734375" style="595" customWidth="1"/>
    <col min="6663" max="6831" width="8.77734375" style="595"/>
    <col min="6832" max="6832" width="55.109375" style="595" customWidth="1"/>
    <col min="6833" max="6833" width="2.77734375" style="595" customWidth="1"/>
    <col min="6834" max="6834" width="19.44140625" style="595" customWidth="1"/>
    <col min="6835" max="6835" width="2.77734375" style="595" customWidth="1"/>
    <col min="6836" max="6836" width="20.77734375" style="595" customWidth="1"/>
    <col min="6837" max="6837" width="2.77734375" style="595" customWidth="1"/>
    <col min="6838" max="6838" width="21" style="595" customWidth="1"/>
    <col min="6839" max="6839" width="2.77734375" style="595" customWidth="1"/>
    <col min="6840" max="6840" width="18.77734375" style="595" customWidth="1"/>
    <col min="6841" max="6841" width="2.77734375" style="595" customWidth="1"/>
    <col min="6842" max="6842" width="16.77734375" style="595" customWidth="1"/>
    <col min="6843" max="6843" width="2.77734375" style="595" customWidth="1"/>
    <col min="6844" max="6844" width="16.44140625" style="595" customWidth="1"/>
    <col min="6845" max="6845" width="2.77734375" style="595" customWidth="1"/>
    <col min="6846" max="6846" width="19.77734375" style="595" customWidth="1"/>
    <col min="6847" max="6847" width="2.77734375" style="595" customWidth="1"/>
    <col min="6848" max="6848" width="19.44140625" style="595" customWidth="1"/>
    <col min="6849" max="6849" width="2.77734375" style="595" customWidth="1"/>
    <col min="6850" max="6850" width="17.109375" style="595" customWidth="1"/>
    <col min="6851" max="6851" width="2.77734375" style="595" customWidth="1"/>
    <col min="6852" max="6852" width="19.109375" style="595" customWidth="1"/>
    <col min="6853" max="6853" width="2.77734375" style="595" customWidth="1"/>
    <col min="6854" max="6854" width="18.109375" style="595" customWidth="1"/>
    <col min="6855" max="6855" width="2.77734375" style="595" customWidth="1"/>
    <col min="6856" max="6856" width="17.5546875" style="595" customWidth="1"/>
    <col min="6857" max="6857" width="2.77734375" style="595" customWidth="1"/>
    <col min="6858" max="6858" width="20.77734375" style="595" customWidth="1"/>
    <col min="6859" max="6859" width="2.77734375" style="595" customWidth="1"/>
    <col min="6860" max="6860" width="17.77734375" style="595" customWidth="1"/>
    <col min="6861" max="6861" width="2.77734375" style="595" customWidth="1"/>
    <col min="6862" max="6862" width="19.5546875" style="595" customWidth="1"/>
    <col min="6863" max="6863" width="2.77734375" style="595" customWidth="1"/>
    <col min="6864" max="6864" width="16" style="595" customWidth="1"/>
    <col min="6865" max="6865" width="2.77734375" style="595" customWidth="1"/>
    <col min="6866" max="6866" width="18.77734375" style="595" customWidth="1"/>
    <col min="6867" max="6867" width="2.77734375" style="595" customWidth="1"/>
    <col min="6868" max="6868" width="18.109375" style="595" customWidth="1"/>
    <col min="6869" max="6870" width="8.77734375" style="595" customWidth="1"/>
    <col min="6871" max="6871" width="2.77734375" style="595" customWidth="1"/>
    <col min="6872" max="6872" width="18.77734375" style="595" customWidth="1"/>
    <col min="6873" max="6873" width="2.77734375" style="595" customWidth="1"/>
    <col min="6874" max="6874" width="19" style="595" customWidth="1"/>
    <col min="6875" max="6875" width="2.77734375" style="595" customWidth="1"/>
    <col min="6876" max="6876" width="18.109375" style="595" customWidth="1"/>
    <col min="6877" max="6877" width="2.77734375" style="595" customWidth="1"/>
    <col min="6878" max="6878" width="18.5546875" style="595" customWidth="1"/>
    <col min="6879" max="6879" width="2.77734375" style="595" customWidth="1"/>
    <col min="6880" max="6880" width="18.77734375" style="595" customWidth="1"/>
    <col min="6881" max="6881" width="2.77734375" style="595" customWidth="1"/>
    <col min="6882" max="6882" width="22.5546875" style="595" customWidth="1"/>
    <col min="6883" max="6883" width="2.77734375" style="595" customWidth="1"/>
    <col min="6884" max="6884" width="19.109375" style="595" customWidth="1"/>
    <col min="6885" max="6885" width="2.77734375" style="595" customWidth="1"/>
    <col min="6886" max="6886" width="22.77734375" style="595" customWidth="1"/>
    <col min="6887" max="6887" width="2.77734375" style="595" customWidth="1"/>
    <col min="6888" max="6888" width="24.109375" style="595" customWidth="1"/>
    <col min="6889" max="6889" width="2.77734375" style="595" customWidth="1"/>
    <col min="6890" max="6890" width="22.77734375" style="595" customWidth="1"/>
    <col min="6891" max="6891" width="2.77734375" style="595" customWidth="1"/>
    <col min="6892" max="6892" width="19.77734375" style="595" customWidth="1"/>
    <col min="6893" max="6893" width="2.77734375" style="595" customWidth="1"/>
    <col min="6894" max="6894" width="22.44140625" style="595" customWidth="1"/>
    <col min="6895" max="6895" width="2.77734375" style="595" customWidth="1"/>
    <col min="6896" max="6896" width="21.77734375" style="595" customWidth="1"/>
    <col min="6897" max="6897" width="2.77734375" style="595" customWidth="1"/>
    <col min="6898" max="6898" width="25.109375" style="595" customWidth="1"/>
    <col min="6899" max="6899" width="53.109375" style="595" customWidth="1"/>
    <col min="6900" max="6900" width="2.77734375" style="595" customWidth="1"/>
    <col min="6901" max="6901" width="25.109375" style="595" customWidth="1"/>
    <col min="6902" max="6902" width="2.77734375" style="595" customWidth="1"/>
    <col min="6903" max="6903" width="24" style="595" customWidth="1"/>
    <col min="6904" max="6904" width="2.77734375" style="595" customWidth="1"/>
    <col min="6905" max="6905" width="21.77734375" style="595" customWidth="1"/>
    <col min="6906" max="6906" width="2.77734375" style="595" customWidth="1"/>
    <col min="6907" max="6907" width="22.109375" style="595" customWidth="1"/>
    <col min="6908" max="6908" width="53.77734375" style="595" customWidth="1"/>
    <col min="6909" max="6909" width="2.77734375" style="595" customWidth="1"/>
    <col min="6910" max="6910" width="23.77734375" style="595" customWidth="1"/>
    <col min="6911" max="6911" width="2.77734375" style="595" customWidth="1"/>
    <col min="6912" max="6912" width="22.5546875" style="595" customWidth="1"/>
    <col min="6913" max="6913" width="2.77734375" style="595" customWidth="1"/>
    <col min="6914" max="6914" width="18.77734375" style="595" customWidth="1"/>
    <col min="6915" max="6915" width="2.77734375" style="595" customWidth="1"/>
    <col min="6916" max="6916" width="19.109375" style="595" customWidth="1"/>
    <col min="6917" max="6917" width="2.77734375" style="595" customWidth="1"/>
    <col min="6918" max="6918" width="19.77734375" style="595" customWidth="1"/>
    <col min="6919" max="7087" width="8.77734375" style="595"/>
    <col min="7088" max="7088" width="55.109375" style="595" customWidth="1"/>
    <col min="7089" max="7089" width="2.77734375" style="595" customWidth="1"/>
    <col min="7090" max="7090" width="19.44140625" style="595" customWidth="1"/>
    <col min="7091" max="7091" width="2.77734375" style="595" customWidth="1"/>
    <col min="7092" max="7092" width="20.77734375" style="595" customWidth="1"/>
    <col min="7093" max="7093" width="2.77734375" style="595" customWidth="1"/>
    <col min="7094" max="7094" width="21" style="595" customWidth="1"/>
    <col min="7095" max="7095" width="2.77734375" style="595" customWidth="1"/>
    <col min="7096" max="7096" width="18.77734375" style="595" customWidth="1"/>
    <col min="7097" max="7097" width="2.77734375" style="595" customWidth="1"/>
    <col min="7098" max="7098" width="16.77734375" style="595" customWidth="1"/>
    <col min="7099" max="7099" width="2.77734375" style="595" customWidth="1"/>
    <col min="7100" max="7100" width="16.44140625" style="595" customWidth="1"/>
    <col min="7101" max="7101" width="2.77734375" style="595" customWidth="1"/>
    <col min="7102" max="7102" width="19.77734375" style="595" customWidth="1"/>
    <col min="7103" max="7103" width="2.77734375" style="595" customWidth="1"/>
    <col min="7104" max="7104" width="19.44140625" style="595" customWidth="1"/>
    <col min="7105" max="7105" width="2.77734375" style="595" customWidth="1"/>
    <col min="7106" max="7106" width="17.109375" style="595" customWidth="1"/>
    <col min="7107" max="7107" width="2.77734375" style="595" customWidth="1"/>
    <col min="7108" max="7108" width="19.109375" style="595" customWidth="1"/>
    <col min="7109" max="7109" width="2.77734375" style="595" customWidth="1"/>
    <col min="7110" max="7110" width="18.109375" style="595" customWidth="1"/>
    <col min="7111" max="7111" width="2.77734375" style="595" customWidth="1"/>
    <col min="7112" max="7112" width="17.5546875" style="595" customWidth="1"/>
    <col min="7113" max="7113" width="2.77734375" style="595" customWidth="1"/>
    <col min="7114" max="7114" width="20.77734375" style="595" customWidth="1"/>
    <col min="7115" max="7115" width="2.77734375" style="595" customWidth="1"/>
    <col min="7116" max="7116" width="17.77734375" style="595" customWidth="1"/>
    <col min="7117" max="7117" width="2.77734375" style="595" customWidth="1"/>
    <col min="7118" max="7118" width="19.5546875" style="595" customWidth="1"/>
    <col min="7119" max="7119" width="2.77734375" style="595" customWidth="1"/>
    <col min="7120" max="7120" width="16" style="595" customWidth="1"/>
    <col min="7121" max="7121" width="2.77734375" style="595" customWidth="1"/>
    <col min="7122" max="7122" width="18.77734375" style="595" customWidth="1"/>
    <col min="7123" max="7123" width="2.77734375" style="595" customWidth="1"/>
    <col min="7124" max="7124" width="18.109375" style="595" customWidth="1"/>
    <col min="7125" max="7126" width="8.77734375" style="595" customWidth="1"/>
    <col min="7127" max="7127" width="2.77734375" style="595" customWidth="1"/>
    <col min="7128" max="7128" width="18.77734375" style="595" customWidth="1"/>
    <col min="7129" max="7129" width="2.77734375" style="595" customWidth="1"/>
    <col min="7130" max="7130" width="19" style="595" customWidth="1"/>
    <col min="7131" max="7131" width="2.77734375" style="595" customWidth="1"/>
    <col min="7132" max="7132" width="18.109375" style="595" customWidth="1"/>
    <col min="7133" max="7133" width="2.77734375" style="595" customWidth="1"/>
    <col min="7134" max="7134" width="18.5546875" style="595" customWidth="1"/>
    <col min="7135" max="7135" width="2.77734375" style="595" customWidth="1"/>
    <col min="7136" max="7136" width="18.77734375" style="595" customWidth="1"/>
    <col min="7137" max="7137" width="2.77734375" style="595" customWidth="1"/>
    <col min="7138" max="7138" width="22.5546875" style="595" customWidth="1"/>
    <col min="7139" max="7139" width="2.77734375" style="595" customWidth="1"/>
    <col min="7140" max="7140" width="19.109375" style="595" customWidth="1"/>
    <col min="7141" max="7141" width="2.77734375" style="595" customWidth="1"/>
    <col min="7142" max="7142" width="22.77734375" style="595" customWidth="1"/>
    <col min="7143" max="7143" width="2.77734375" style="595" customWidth="1"/>
    <col min="7144" max="7144" width="24.109375" style="595" customWidth="1"/>
    <col min="7145" max="7145" width="2.77734375" style="595" customWidth="1"/>
    <col min="7146" max="7146" width="22.77734375" style="595" customWidth="1"/>
    <col min="7147" max="7147" width="2.77734375" style="595" customWidth="1"/>
    <col min="7148" max="7148" width="19.77734375" style="595" customWidth="1"/>
    <col min="7149" max="7149" width="2.77734375" style="595" customWidth="1"/>
    <col min="7150" max="7150" width="22.44140625" style="595" customWidth="1"/>
    <col min="7151" max="7151" width="2.77734375" style="595" customWidth="1"/>
    <col min="7152" max="7152" width="21.77734375" style="595" customWidth="1"/>
    <col min="7153" max="7153" width="2.77734375" style="595" customWidth="1"/>
    <col min="7154" max="7154" width="25.109375" style="595" customWidth="1"/>
    <col min="7155" max="7155" width="53.109375" style="595" customWidth="1"/>
    <col min="7156" max="7156" width="2.77734375" style="595" customWidth="1"/>
    <col min="7157" max="7157" width="25.109375" style="595" customWidth="1"/>
    <col min="7158" max="7158" width="2.77734375" style="595" customWidth="1"/>
    <col min="7159" max="7159" width="24" style="595" customWidth="1"/>
    <col min="7160" max="7160" width="2.77734375" style="595" customWidth="1"/>
    <col min="7161" max="7161" width="21.77734375" style="595" customWidth="1"/>
    <col min="7162" max="7162" width="2.77734375" style="595" customWidth="1"/>
    <col min="7163" max="7163" width="22.109375" style="595" customWidth="1"/>
    <col min="7164" max="7164" width="53.77734375" style="595" customWidth="1"/>
    <col min="7165" max="7165" width="2.77734375" style="595" customWidth="1"/>
    <col min="7166" max="7166" width="23.77734375" style="595" customWidth="1"/>
    <col min="7167" max="7167" width="2.77734375" style="595" customWidth="1"/>
    <col min="7168" max="7168" width="22.5546875" style="595" customWidth="1"/>
    <col min="7169" max="7169" width="2.77734375" style="595" customWidth="1"/>
    <col min="7170" max="7170" width="18.77734375" style="595" customWidth="1"/>
    <col min="7171" max="7171" width="2.77734375" style="595" customWidth="1"/>
    <col min="7172" max="7172" width="19.109375" style="595" customWidth="1"/>
    <col min="7173" max="7173" width="2.77734375" style="595" customWidth="1"/>
    <col min="7174" max="7174" width="19.77734375" style="595" customWidth="1"/>
    <col min="7175" max="7343" width="8.77734375" style="595"/>
    <col min="7344" max="7344" width="55.109375" style="595" customWidth="1"/>
    <col min="7345" max="7345" width="2.77734375" style="595" customWidth="1"/>
    <col min="7346" max="7346" width="19.44140625" style="595" customWidth="1"/>
    <col min="7347" max="7347" width="2.77734375" style="595" customWidth="1"/>
    <col min="7348" max="7348" width="20.77734375" style="595" customWidth="1"/>
    <col min="7349" max="7349" width="2.77734375" style="595" customWidth="1"/>
    <col min="7350" max="7350" width="21" style="595" customWidth="1"/>
    <col min="7351" max="7351" width="2.77734375" style="595" customWidth="1"/>
    <col min="7352" max="7352" width="18.77734375" style="595" customWidth="1"/>
    <col min="7353" max="7353" width="2.77734375" style="595" customWidth="1"/>
    <col min="7354" max="7354" width="16.77734375" style="595" customWidth="1"/>
    <col min="7355" max="7355" width="2.77734375" style="595" customWidth="1"/>
    <col min="7356" max="7356" width="16.44140625" style="595" customWidth="1"/>
    <col min="7357" max="7357" width="2.77734375" style="595" customWidth="1"/>
    <col min="7358" max="7358" width="19.77734375" style="595" customWidth="1"/>
    <col min="7359" max="7359" width="2.77734375" style="595" customWidth="1"/>
    <col min="7360" max="7360" width="19.44140625" style="595" customWidth="1"/>
    <col min="7361" max="7361" width="2.77734375" style="595" customWidth="1"/>
    <col min="7362" max="7362" width="17.109375" style="595" customWidth="1"/>
    <col min="7363" max="7363" width="2.77734375" style="595" customWidth="1"/>
    <col min="7364" max="7364" width="19.109375" style="595" customWidth="1"/>
    <col min="7365" max="7365" width="2.77734375" style="595" customWidth="1"/>
    <col min="7366" max="7366" width="18.109375" style="595" customWidth="1"/>
    <col min="7367" max="7367" width="2.77734375" style="595" customWidth="1"/>
    <col min="7368" max="7368" width="17.5546875" style="595" customWidth="1"/>
    <col min="7369" max="7369" width="2.77734375" style="595" customWidth="1"/>
    <col min="7370" max="7370" width="20.77734375" style="595" customWidth="1"/>
    <col min="7371" max="7371" width="2.77734375" style="595" customWidth="1"/>
    <col min="7372" max="7372" width="17.77734375" style="595" customWidth="1"/>
    <col min="7373" max="7373" width="2.77734375" style="595" customWidth="1"/>
    <col min="7374" max="7374" width="19.5546875" style="595" customWidth="1"/>
    <col min="7375" max="7375" width="2.77734375" style="595" customWidth="1"/>
    <col min="7376" max="7376" width="16" style="595" customWidth="1"/>
    <col min="7377" max="7377" width="2.77734375" style="595" customWidth="1"/>
    <col min="7378" max="7378" width="18.77734375" style="595" customWidth="1"/>
    <col min="7379" max="7379" width="2.77734375" style="595" customWidth="1"/>
    <col min="7380" max="7380" width="18.109375" style="595" customWidth="1"/>
    <col min="7381" max="7382" width="8.77734375" style="595" customWidth="1"/>
    <col min="7383" max="7383" width="2.77734375" style="595" customWidth="1"/>
    <col min="7384" max="7384" width="18.77734375" style="595" customWidth="1"/>
    <col min="7385" max="7385" width="2.77734375" style="595" customWidth="1"/>
    <col min="7386" max="7386" width="19" style="595" customWidth="1"/>
    <col min="7387" max="7387" width="2.77734375" style="595" customWidth="1"/>
    <col min="7388" max="7388" width="18.109375" style="595" customWidth="1"/>
    <col min="7389" max="7389" width="2.77734375" style="595" customWidth="1"/>
    <col min="7390" max="7390" width="18.5546875" style="595" customWidth="1"/>
    <col min="7391" max="7391" width="2.77734375" style="595" customWidth="1"/>
    <col min="7392" max="7392" width="18.77734375" style="595" customWidth="1"/>
    <col min="7393" max="7393" width="2.77734375" style="595" customWidth="1"/>
    <col min="7394" max="7394" width="22.5546875" style="595" customWidth="1"/>
    <col min="7395" max="7395" width="2.77734375" style="595" customWidth="1"/>
    <col min="7396" max="7396" width="19.109375" style="595" customWidth="1"/>
    <col min="7397" max="7397" width="2.77734375" style="595" customWidth="1"/>
    <col min="7398" max="7398" width="22.77734375" style="595" customWidth="1"/>
    <col min="7399" max="7399" width="2.77734375" style="595" customWidth="1"/>
    <col min="7400" max="7400" width="24.109375" style="595" customWidth="1"/>
    <col min="7401" max="7401" width="2.77734375" style="595" customWidth="1"/>
    <col min="7402" max="7402" width="22.77734375" style="595" customWidth="1"/>
    <col min="7403" max="7403" width="2.77734375" style="595" customWidth="1"/>
    <col min="7404" max="7404" width="19.77734375" style="595" customWidth="1"/>
    <col min="7405" max="7405" width="2.77734375" style="595" customWidth="1"/>
    <col min="7406" max="7406" width="22.44140625" style="595" customWidth="1"/>
    <col min="7407" max="7407" width="2.77734375" style="595" customWidth="1"/>
    <col min="7408" max="7408" width="21.77734375" style="595" customWidth="1"/>
    <col min="7409" max="7409" width="2.77734375" style="595" customWidth="1"/>
    <col min="7410" max="7410" width="25.109375" style="595" customWidth="1"/>
    <col min="7411" max="7411" width="53.109375" style="595" customWidth="1"/>
    <col min="7412" max="7412" width="2.77734375" style="595" customWidth="1"/>
    <col min="7413" max="7413" width="25.109375" style="595" customWidth="1"/>
    <col min="7414" max="7414" width="2.77734375" style="595" customWidth="1"/>
    <col min="7415" max="7415" width="24" style="595" customWidth="1"/>
    <col min="7416" max="7416" width="2.77734375" style="595" customWidth="1"/>
    <col min="7417" max="7417" width="21.77734375" style="595" customWidth="1"/>
    <col min="7418" max="7418" width="2.77734375" style="595" customWidth="1"/>
    <col min="7419" max="7419" width="22.109375" style="595" customWidth="1"/>
    <col min="7420" max="7420" width="53.77734375" style="595" customWidth="1"/>
    <col min="7421" max="7421" width="2.77734375" style="595" customWidth="1"/>
    <col min="7422" max="7422" width="23.77734375" style="595" customWidth="1"/>
    <col min="7423" max="7423" width="2.77734375" style="595" customWidth="1"/>
    <col min="7424" max="7424" width="22.5546875" style="595" customWidth="1"/>
    <col min="7425" max="7425" width="2.77734375" style="595" customWidth="1"/>
    <col min="7426" max="7426" width="18.77734375" style="595" customWidth="1"/>
    <col min="7427" max="7427" width="2.77734375" style="595" customWidth="1"/>
    <col min="7428" max="7428" width="19.109375" style="595" customWidth="1"/>
    <col min="7429" max="7429" width="2.77734375" style="595" customWidth="1"/>
    <col min="7430" max="7430" width="19.77734375" style="595" customWidth="1"/>
    <col min="7431" max="7599" width="8.77734375" style="595"/>
    <col min="7600" max="7600" width="55.109375" style="595" customWidth="1"/>
    <col min="7601" max="7601" width="2.77734375" style="595" customWidth="1"/>
    <col min="7602" max="7602" width="19.44140625" style="595" customWidth="1"/>
    <col min="7603" max="7603" width="2.77734375" style="595" customWidth="1"/>
    <col min="7604" max="7604" width="20.77734375" style="595" customWidth="1"/>
    <col min="7605" max="7605" width="2.77734375" style="595" customWidth="1"/>
    <col min="7606" max="7606" width="21" style="595" customWidth="1"/>
    <col min="7607" max="7607" width="2.77734375" style="595" customWidth="1"/>
    <col min="7608" max="7608" width="18.77734375" style="595" customWidth="1"/>
    <col min="7609" max="7609" width="2.77734375" style="595" customWidth="1"/>
    <col min="7610" max="7610" width="16.77734375" style="595" customWidth="1"/>
    <col min="7611" max="7611" width="2.77734375" style="595" customWidth="1"/>
    <col min="7612" max="7612" width="16.44140625" style="595" customWidth="1"/>
    <col min="7613" max="7613" width="2.77734375" style="595" customWidth="1"/>
    <col min="7614" max="7614" width="19.77734375" style="595" customWidth="1"/>
    <col min="7615" max="7615" width="2.77734375" style="595" customWidth="1"/>
    <col min="7616" max="7616" width="19.44140625" style="595" customWidth="1"/>
    <col min="7617" max="7617" width="2.77734375" style="595" customWidth="1"/>
    <col min="7618" max="7618" width="17.109375" style="595" customWidth="1"/>
    <col min="7619" max="7619" width="2.77734375" style="595" customWidth="1"/>
    <col min="7620" max="7620" width="19.109375" style="595" customWidth="1"/>
    <col min="7621" max="7621" width="2.77734375" style="595" customWidth="1"/>
    <col min="7622" max="7622" width="18.109375" style="595" customWidth="1"/>
    <col min="7623" max="7623" width="2.77734375" style="595" customWidth="1"/>
    <col min="7624" max="7624" width="17.5546875" style="595" customWidth="1"/>
    <col min="7625" max="7625" width="2.77734375" style="595" customWidth="1"/>
    <col min="7626" max="7626" width="20.77734375" style="595" customWidth="1"/>
    <col min="7627" max="7627" width="2.77734375" style="595" customWidth="1"/>
    <col min="7628" max="7628" width="17.77734375" style="595" customWidth="1"/>
    <col min="7629" max="7629" width="2.77734375" style="595" customWidth="1"/>
    <col min="7630" max="7630" width="19.5546875" style="595" customWidth="1"/>
    <col min="7631" max="7631" width="2.77734375" style="595" customWidth="1"/>
    <col min="7632" max="7632" width="16" style="595" customWidth="1"/>
    <col min="7633" max="7633" width="2.77734375" style="595" customWidth="1"/>
    <col min="7634" max="7634" width="18.77734375" style="595" customWidth="1"/>
    <col min="7635" max="7635" width="2.77734375" style="595" customWidth="1"/>
    <col min="7636" max="7636" width="18.109375" style="595" customWidth="1"/>
    <col min="7637" max="7638" width="8.77734375" style="595" customWidth="1"/>
    <col min="7639" max="7639" width="2.77734375" style="595" customWidth="1"/>
    <col min="7640" max="7640" width="18.77734375" style="595" customWidth="1"/>
    <col min="7641" max="7641" width="2.77734375" style="595" customWidth="1"/>
    <col min="7642" max="7642" width="19" style="595" customWidth="1"/>
    <col min="7643" max="7643" width="2.77734375" style="595" customWidth="1"/>
    <col min="7644" max="7644" width="18.109375" style="595" customWidth="1"/>
    <col min="7645" max="7645" width="2.77734375" style="595" customWidth="1"/>
    <col min="7646" max="7646" width="18.5546875" style="595" customWidth="1"/>
    <col min="7647" max="7647" width="2.77734375" style="595" customWidth="1"/>
    <col min="7648" max="7648" width="18.77734375" style="595" customWidth="1"/>
    <col min="7649" max="7649" width="2.77734375" style="595" customWidth="1"/>
    <col min="7650" max="7650" width="22.5546875" style="595" customWidth="1"/>
    <col min="7651" max="7651" width="2.77734375" style="595" customWidth="1"/>
    <col min="7652" max="7652" width="19.109375" style="595" customWidth="1"/>
    <col min="7653" max="7653" width="2.77734375" style="595" customWidth="1"/>
    <col min="7654" max="7654" width="22.77734375" style="595" customWidth="1"/>
    <col min="7655" max="7655" width="2.77734375" style="595" customWidth="1"/>
    <col min="7656" max="7656" width="24.109375" style="595" customWidth="1"/>
    <col min="7657" max="7657" width="2.77734375" style="595" customWidth="1"/>
    <col min="7658" max="7658" width="22.77734375" style="595" customWidth="1"/>
    <col min="7659" max="7659" width="2.77734375" style="595" customWidth="1"/>
    <col min="7660" max="7660" width="19.77734375" style="595" customWidth="1"/>
    <col min="7661" max="7661" width="2.77734375" style="595" customWidth="1"/>
    <col min="7662" max="7662" width="22.44140625" style="595" customWidth="1"/>
    <col min="7663" max="7663" width="2.77734375" style="595" customWidth="1"/>
    <col min="7664" max="7664" width="21.77734375" style="595" customWidth="1"/>
    <col min="7665" max="7665" width="2.77734375" style="595" customWidth="1"/>
    <col min="7666" max="7666" width="25.109375" style="595" customWidth="1"/>
    <col min="7667" max="7667" width="53.109375" style="595" customWidth="1"/>
    <col min="7668" max="7668" width="2.77734375" style="595" customWidth="1"/>
    <col min="7669" max="7669" width="25.109375" style="595" customWidth="1"/>
    <col min="7670" max="7670" width="2.77734375" style="595" customWidth="1"/>
    <col min="7671" max="7671" width="24" style="595" customWidth="1"/>
    <col min="7672" max="7672" width="2.77734375" style="595" customWidth="1"/>
    <col min="7673" max="7673" width="21.77734375" style="595" customWidth="1"/>
    <col min="7674" max="7674" width="2.77734375" style="595" customWidth="1"/>
    <col min="7675" max="7675" width="22.109375" style="595" customWidth="1"/>
    <col min="7676" max="7676" width="53.77734375" style="595" customWidth="1"/>
    <col min="7677" max="7677" width="2.77734375" style="595" customWidth="1"/>
    <col min="7678" max="7678" width="23.77734375" style="595" customWidth="1"/>
    <col min="7679" max="7679" width="2.77734375" style="595" customWidth="1"/>
    <col min="7680" max="7680" width="22.5546875" style="595" customWidth="1"/>
    <col min="7681" max="7681" width="2.77734375" style="595" customWidth="1"/>
    <col min="7682" max="7682" width="18.77734375" style="595" customWidth="1"/>
    <col min="7683" max="7683" width="2.77734375" style="595" customWidth="1"/>
    <col min="7684" max="7684" width="19.109375" style="595" customWidth="1"/>
    <col min="7685" max="7685" width="2.77734375" style="595" customWidth="1"/>
    <col min="7686" max="7686" width="19.77734375" style="595" customWidth="1"/>
    <col min="7687" max="7855" width="8.77734375" style="595"/>
    <col min="7856" max="7856" width="55.109375" style="595" customWidth="1"/>
    <col min="7857" max="7857" width="2.77734375" style="595" customWidth="1"/>
    <col min="7858" max="7858" width="19.44140625" style="595" customWidth="1"/>
    <col min="7859" max="7859" width="2.77734375" style="595" customWidth="1"/>
    <col min="7860" max="7860" width="20.77734375" style="595" customWidth="1"/>
    <col min="7861" max="7861" width="2.77734375" style="595" customWidth="1"/>
    <col min="7862" max="7862" width="21" style="595" customWidth="1"/>
    <col min="7863" max="7863" width="2.77734375" style="595" customWidth="1"/>
    <col min="7864" max="7864" width="18.77734375" style="595" customWidth="1"/>
    <col min="7865" max="7865" width="2.77734375" style="595" customWidth="1"/>
    <col min="7866" max="7866" width="16.77734375" style="595" customWidth="1"/>
    <col min="7867" max="7867" width="2.77734375" style="595" customWidth="1"/>
    <col min="7868" max="7868" width="16.44140625" style="595" customWidth="1"/>
    <col min="7869" max="7869" width="2.77734375" style="595" customWidth="1"/>
    <col min="7870" max="7870" width="19.77734375" style="595" customWidth="1"/>
    <col min="7871" max="7871" width="2.77734375" style="595" customWidth="1"/>
    <col min="7872" max="7872" width="19.44140625" style="595" customWidth="1"/>
    <col min="7873" max="7873" width="2.77734375" style="595" customWidth="1"/>
    <col min="7874" max="7874" width="17.109375" style="595" customWidth="1"/>
    <col min="7875" max="7875" width="2.77734375" style="595" customWidth="1"/>
    <col min="7876" max="7876" width="19.109375" style="595" customWidth="1"/>
    <col min="7877" max="7877" width="2.77734375" style="595" customWidth="1"/>
    <col min="7878" max="7878" width="18.109375" style="595" customWidth="1"/>
    <col min="7879" max="7879" width="2.77734375" style="595" customWidth="1"/>
    <col min="7880" max="7880" width="17.5546875" style="595" customWidth="1"/>
    <col min="7881" max="7881" width="2.77734375" style="595" customWidth="1"/>
    <col min="7882" max="7882" width="20.77734375" style="595" customWidth="1"/>
    <col min="7883" max="7883" width="2.77734375" style="595" customWidth="1"/>
    <col min="7884" max="7884" width="17.77734375" style="595" customWidth="1"/>
    <col min="7885" max="7885" width="2.77734375" style="595" customWidth="1"/>
    <col min="7886" max="7886" width="19.5546875" style="595" customWidth="1"/>
    <col min="7887" max="7887" width="2.77734375" style="595" customWidth="1"/>
    <col min="7888" max="7888" width="16" style="595" customWidth="1"/>
    <col min="7889" max="7889" width="2.77734375" style="595" customWidth="1"/>
    <col min="7890" max="7890" width="18.77734375" style="595" customWidth="1"/>
    <col min="7891" max="7891" width="2.77734375" style="595" customWidth="1"/>
    <col min="7892" max="7892" width="18.109375" style="595" customWidth="1"/>
    <col min="7893" max="7894" width="8.77734375" style="595" customWidth="1"/>
    <col min="7895" max="7895" width="2.77734375" style="595" customWidth="1"/>
    <col min="7896" max="7896" width="18.77734375" style="595" customWidth="1"/>
    <col min="7897" max="7897" width="2.77734375" style="595" customWidth="1"/>
    <col min="7898" max="7898" width="19" style="595" customWidth="1"/>
    <col min="7899" max="7899" width="2.77734375" style="595" customWidth="1"/>
    <col min="7900" max="7900" width="18.109375" style="595" customWidth="1"/>
    <col min="7901" max="7901" width="2.77734375" style="595" customWidth="1"/>
    <col min="7902" max="7902" width="18.5546875" style="595" customWidth="1"/>
    <col min="7903" max="7903" width="2.77734375" style="595" customWidth="1"/>
    <col min="7904" max="7904" width="18.77734375" style="595" customWidth="1"/>
    <col min="7905" max="7905" width="2.77734375" style="595" customWidth="1"/>
    <col min="7906" max="7906" width="22.5546875" style="595" customWidth="1"/>
    <col min="7907" max="7907" width="2.77734375" style="595" customWidth="1"/>
    <col min="7908" max="7908" width="19.109375" style="595" customWidth="1"/>
    <col min="7909" max="7909" width="2.77734375" style="595" customWidth="1"/>
    <col min="7910" max="7910" width="22.77734375" style="595" customWidth="1"/>
    <col min="7911" max="7911" width="2.77734375" style="595" customWidth="1"/>
    <col min="7912" max="7912" width="24.109375" style="595" customWidth="1"/>
    <col min="7913" max="7913" width="2.77734375" style="595" customWidth="1"/>
    <col min="7914" max="7914" width="22.77734375" style="595" customWidth="1"/>
    <col min="7915" max="7915" width="2.77734375" style="595" customWidth="1"/>
    <col min="7916" max="7916" width="19.77734375" style="595" customWidth="1"/>
    <col min="7917" max="7917" width="2.77734375" style="595" customWidth="1"/>
    <col min="7918" max="7918" width="22.44140625" style="595" customWidth="1"/>
    <col min="7919" max="7919" width="2.77734375" style="595" customWidth="1"/>
    <col min="7920" max="7920" width="21.77734375" style="595" customWidth="1"/>
    <col min="7921" max="7921" width="2.77734375" style="595" customWidth="1"/>
    <col min="7922" max="7922" width="25.109375" style="595" customWidth="1"/>
    <col min="7923" max="7923" width="53.109375" style="595" customWidth="1"/>
    <col min="7924" max="7924" width="2.77734375" style="595" customWidth="1"/>
    <col min="7925" max="7925" width="25.109375" style="595" customWidth="1"/>
    <col min="7926" max="7926" width="2.77734375" style="595" customWidth="1"/>
    <col min="7927" max="7927" width="24" style="595" customWidth="1"/>
    <col min="7928" max="7928" width="2.77734375" style="595" customWidth="1"/>
    <col min="7929" max="7929" width="21.77734375" style="595" customWidth="1"/>
    <col min="7930" max="7930" width="2.77734375" style="595" customWidth="1"/>
    <col min="7931" max="7931" width="22.109375" style="595" customWidth="1"/>
    <col min="7932" max="7932" width="53.77734375" style="595" customWidth="1"/>
    <col min="7933" max="7933" width="2.77734375" style="595" customWidth="1"/>
    <col min="7934" max="7934" width="23.77734375" style="595" customWidth="1"/>
    <col min="7935" max="7935" width="2.77734375" style="595" customWidth="1"/>
    <col min="7936" max="7936" width="22.5546875" style="595" customWidth="1"/>
    <col min="7937" max="7937" width="2.77734375" style="595" customWidth="1"/>
    <col min="7938" max="7938" width="18.77734375" style="595" customWidth="1"/>
    <col min="7939" max="7939" width="2.77734375" style="595" customWidth="1"/>
    <col min="7940" max="7940" width="19.109375" style="595" customWidth="1"/>
    <col min="7941" max="7941" width="2.77734375" style="595" customWidth="1"/>
    <col min="7942" max="7942" width="19.77734375" style="595" customWidth="1"/>
    <col min="7943" max="8111" width="8.77734375" style="595"/>
    <col min="8112" max="8112" width="55.109375" style="595" customWidth="1"/>
    <col min="8113" max="8113" width="2.77734375" style="595" customWidth="1"/>
    <col min="8114" max="8114" width="19.44140625" style="595" customWidth="1"/>
    <col min="8115" max="8115" width="2.77734375" style="595" customWidth="1"/>
    <col min="8116" max="8116" width="20.77734375" style="595" customWidth="1"/>
    <col min="8117" max="8117" width="2.77734375" style="595" customWidth="1"/>
    <col min="8118" max="8118" width="21" style="595" customWidth="1"/>
    <col min="8119" max="8119" width="2.77734375" style="595" customWidth="1"/>
    <col min="8120" max="8120" width="18.77734375" style="595" customWidth="1"/>
    <col min="8121" max="8121" width="2.77734375" style="595" customWidth="1"/>
    <col min="8122" max="8122" width="16.77734375" style="595" customWidth="1"/>
    <col min="8123" max="8123" width="2.77734375" style="595" customWidth="1"/>
    <col min="8124" max="8124" width="16.44140625" style="595" customWidth="1"/>
    <col min="8125" max="8125" width="2.77734375" style="595" customWidth="1"/>
    <col min="8126" max="8126" width="19.77734375" style="595" customWidth="1"/>
    <col min="8127" max="8127" width="2.77734375" style="595" customWidth="1"/>
    <col min="8128" max="8128" width="19.44140625" style="595" customWidth="1"/>
    <col min="8129" max="8129" width="2.77734375" style="595" customWidth="1"/>
    <col min="8130" max="8130" width="17.109375" style="595" customWidth="1"/>
    <col min="8131" max="8131" width="2.77734375" style="595" customWidth="1"/>
    <col min="8132" max="8132" width="19.109375" style="595" customWidth="1"/>
    <col min="8133" max="8133" width="2.77734375" style="595" customWidth="1"/>
    <col min="8134" max="8134" width="18.109375" style="595" customWidth="1"/>
    <col min="8135" max="8135" width="2.77734375" style="595" customWidth="1"/>
    <col min="8136" max="8136" width="17.5546875" style="595" customWidth="1"/>
    <col min="8137" max="8137" width="2.77734375" style="595" customWidth="1"/>
    <col min="8138" max="8138" width="20.77734375" style="595" customWidth="1"/>
    <col min="8139" max="8139" width="2.77734375" style="595" customWidth="1"/>
    <col min="8140" max="8140" width="17.77734375" style="595" customWidth="1"/>
    <col min="8141" max="8141" width="2.77734375" style="595" customWidth="1"/>
    <col min="8142" max="8142" width="19.5546875" style="595" customWidth="1"/>
    <col min="8143" max="8143" width="2.77734375" style="595" customWidth="1"/>
    <col min="8144" max="8144" width="16" style="595" customWidth="1"/>
    <col min="8145" max="8145" width="2.77734375" style="595" customWidth="1"/>
    <col min="8146" max="8146" width="18.77734375" style="595" customWidth="1"/>
    <col min="8147" max="8147" width="2.77734375" style="595" customWidth="1"/>
    <col min="8148" max="8148" width="18.109375" style="595" customWidth="1"/>
    <col min="8149" max="8150" width="8.77734375" style="595" customWidth="1"/>
    <col min="8151" max="8151" width="2.77734375" style="595" customWidth="1"/>
    <col min="8152" max="8152" width="18.77734375" style="595" customWidth="1"/>
    <col min="8153" max="8153" width="2.77734375" style="595" customWidth="1"/>
    <col min="8154" max="8154" width="19" style="595" customWidth="1"/>
    <col min="8155" max="8155" width="2.77734375" style="595" customWidth="1"/>
    <col min="8156" max="8156" width="18.109375" style="595" customWidth="1"/>
    <col min="8157" max="8157" width="2.77734375" style="595" customWidth="1"/>
    <col min="8158" max="8158" width="18.5546875" style="595" customWidth="1"/>
    <col min="8159" max="8159" width="2.77734375" style="595" customWidth="1"/>
    <col min="8160" max="8160" width="18.77734375" style="595" customWidth="1"/>
    <col min="8161" max="8161" width="2.77734375" style="595" customWidth="1"/>
    <col min="8162" max="8162" width="22.5546875" style="595" customWidth="1"/>
    <col min="8163" max="8163" width="2.77734375" style="595" customWidth="1"/>
    <col min="8164" max="8164" width="19.109375" style="595" customWidth="1"/>
    <col min="8165" max="8165" width="2.77734375" style="595" customWidth="1"/>
    <col min="8166" max="8166" width="22.77734375" style="595" customWidth="1"/>
    <col min="8167" max="8167" width="2.77734375" style="595" customWidth="1"/>
    <col min="8168" max="8168" width="24.109375" style="595" customWidth="1"/>
    <col min="8169" max="8169" width="2.77734375" style="595" customWidth="1"/>
    <col min="8170" max="8170" width="22.77734375" style="595" customWidth="1"/>
    <col min="8171" max="8171" width="2.77734375" style="595" customWidth="1"/>
    <col min="8172" max="8172" width="19.77734375" style="595" customWidth="1"/>
    <col min="8173" max="8173" width="2.77734375" style="595" customWidth="1"/>
    <col min="8174" max="8174" width="22.44140625" style="595" customWidth="1"/>
    <col min="8175" max="8175" width="2.77734375" style="595" customWidth="1"/>
    <col min="8176" max="8176" width="21.77734375" style="595" customWidth="1"/>
    <col min="8177" max="8177" width="2.77734375" style="595" customWidth="1"/>
    <col min="8178" max="8178" width="25.109375" style="595" customWidth="1"/>
    <col min="8179" max="8179" width="53.109375" style="595" customWidth="1"/>
    <col min="8180" max="8180" width="2.77734375" style="595" customWidth="1"/>
    <col min="8181" max="8181" width="25.109375" style="595" customWidth="1"/>
    <col min="8182" max="8182" width="2.77734375" style="595" customWidth="1"/>
    <col min="8183" max="8183" width="24" style="595" customWidth="1"/>
    <col min="8184" max="8184" width="2.77734375" style="595" customWidth="1"/>
    <col min="8185" max="8185" width="21.77734375" style="595" customWidth="1"/>
    <col min="8186" max="8186" width="2.77734375" style="595" customWidth="1"/>
    <col min="8187" max="8187" width="22.109375" style="595" customWidth="1"/>
    <col min="8188" max="8188" width="53.77734375" style="595" customWidth="1"/>
    <col min="8189" max="8189" width="2.77734375" style="595" customWidth="1"/>
    <col min="8190" max="8190" width="23.77734375" style="595" customWidth="1"/>
    <col min="8191" max="8191" width="2.77734375" style="595" customWidth="1"/>
    <col min="8192" max="8192" width="22.5546875" style="595" customWidth="1"/>
    <col min="8193" max="8193" width="2.77734375" style="595" customWidth="1"/>
    <col min="8194" max="8194" width="18.77734375" style="595" customWidth="1"/>
    <col min="8195" max="8195" width="2.77734375" style="595" customWidth="1"/>
    <col min="8196" max="8196" width="19.109375" style="595" customWidth="1"/>
    <col min="8197" max="8197" width="2.77734375" style="595" customWidth="1"/>
    <col min="8198" max="8198" width="19.77734375" style="595" customWidth="1"/>
    <col min="8199" max="8367" width="8.77734375" style="595"/>
    <col min="8368" max="8368" width="55.109375" style="595" customWidth="1"/>
    <col min="8369" max="8369" width="2.77734375" style="595" customWidth="1"/>
    <col min="8370" max="8370" width="19.44140625" style="595" customWidth="1"/>
    <col min="8371" max="8371" width="2.77734375" style="595" customWidth="1"/>
    <col min="8372" max="8372" width="20.77734375" style="595" customWidth="1"/>
    <col min="8373" max="8373" width="2.77734375" style="595" customWidth="1"/>
    <col min="8374" max="8374" width="21" style="595" customWidth="1"/>
    <col min="8375" max="8375" width="2.77734375" style="595" customWidth="1"/>
    <col min="8376" max="8376" width="18.77734375" style="595" customWidth="1"/>
    <col min="8377" max="8377" width="2.77734375" style="595" customWidth="1"/>
    <col min="8378" max="8378" width="16.77734375" style="595" customWidth="1"/>
    <col min="8379" max="8379" width="2.77734375" style="595" customWidth="1"/>
    <col min="8380" max="8380" width="16.44140625" style="595" customWidth="1"/>
    <col min="8381" max="8381" width="2.77734375" style="595" customWidth="1"/>
    <col min="8382" max="8382" width="19.77734375" style="595" customWidth="1"/>
    <col min="8383" max="8383" width="2.77734375" style="595" customWidth="1"/>
    <col min="8384" max="8384" width="19.44140625" style="595" customWidth="1"/>
    <col min="8385" max="8385" width="2.77734375" style="595" customWidth="1"/>
    <col min="8386" max="8386" width="17.109375" style="595" customWidth="1"/>
    <col min="8387" max="8387" width="2.77734375" style="595" customWidth="1"/>
    <col min="8388" max="8388" width="19.109375" style="595" customWidth="1"/>
    <col min="8389" max="8389" width="2.77734375" style="595" customWidth="1"/>
    <col min="8390" max="8390" width="18.109375" style="595" customWidth="1"/>
    <col min="8391" max="8391" width="2.77734375" style="595" customWidth="1"/>
    <col min="8392" max="8392" width="17.5546875" style="595" customWidth="1"/>
    <col min="8393" max="8393" width="2.77734375" style="595" customWidth="1"/>
    <col min="8394" max="8394" width="20.77734375" style="595" customWidth="1"/>
    <col min="8395" max="8395" width="2.77734375" style="595" customWidth="1"/>
    <col min="8396" max="8396" width="17.77734375" style="595" customWidth="1"/>
    <col min="8397" max="8397" width="2.77734375" style="595" customWidth="1"/>
    <col min="8398" max="8398" width="19.5546875" style="595" customWidth="1"/>
    <col min="8399" max="8399" width="2.77734375" style="595" customWidth="1"/>
    <col min="8400" max="8400" width="16" style="595" customWidth="1"/>
    <col min="8401" max="8401" width="2.77734375" style="595" customWidth="1"/>
    <col min="8402" max="8402" width="18.77734375" style="595" customWidth="1"/>
    <col min="8403" max="8403" width="2.77734375" style="595" customWidth="1"/>
    <col min="8404" max="8404" width="18.109375" style="595" customWidth="1"/>
    <col min="8405" max="8406" width="8.77734375" style="595" customWidth="1"/>
    <col min="8407" max="8407" width="2.77734375" style="595" customWidth="1"/>
    <col min="8408" max="8408" width="18.77734375" style="595" customWidth="1"/>
    <col min="8409" max="8409" width="2.77734375" style="595" customWidth="1"/>
    <col min="8410" max="8410" width="19" style="595" customWidth="1"/>
    <col min="8411" max="8411" width="2.77734375" style="595" customWidth="1"/>
    <col min="8412" max="8412" width="18.109375" style="595" customWidth="1"/>
    <col min="8413" max="8413" width="2.77734375" style="595" customWidth="1"/>
    <col min="8414" max="8414" width="18.5546875" style="595" customWidth="1"/>
    <col min="8415" max="8415" width="2.77734375" style="595" customWidth="1"/>
    <col min="8416" max="8416" width="18.77734375" style="595" customWidth="1"/>
    <col min="8417" max="8417" width="2.77734375" style="595" customWidth="1"/>
    <col min="8418" max="8418" width="22.5546875" style="595" customWidth="1"/>
    <col min="8419" max="8419" width="2.77734375" style="595" customWidth="1"/>
    <col min="8420" max="8420" width="19.109375" style="595" customWidth="1"/>
    <col min="8421" max="8421" width="2.77734375" style="595" customWidth="1"/>
    <col min="8422" max="8422" width="22.77734375" style="595" customWidth="1"/>
    <col min="8423" max="8423" width="2.77734375" style="595" customWidth="1"/>
    <col min="8424" max="8424" width="24.109375" style="595" customWidth="1"/>
    <col min="8425" max="8425" width="2.77734375" style="595" customWidth="1"/>
    <col min="8426" max="8426" width="22.77734375" style="595" customWidth="1"/>
    <col min="8427" max="8427" width="2.77734375" style="595" customWidth="1"/>
    <col min="8428" max="8428" width="19.77734375" style="595" customWidth="1"/>
    <col min="8429" max="8429" width="2.77734375" style="595" customWidth="1"/>
    <col min="8430" max="8430" width="22.44140625" style="595" customWidth="1"/>
    <col min="8431" max="8431" width="2.77734375" style="595" customWidth="1"/>
    <col min="8432" max="8432" width="21.77734375" style="595" customWidth="1"/>
    <col min="8433" max="8433" width="2.77734375" style="595" customWidth="1"/>
    <col min="8434" max="8434" width="25.109375" style="595" customWidth="1"/>
    <col min="8435" max="8435" width="53.109375" style="595" customWidth="1"/>
    <col min="8436" max="8436" width="2.77734375" style="595" customWidth="1"/>
    <col min="8437" max="8437" width="25.109375" style="595" customWidth="1"/>
    <col min="8438" max="8438" width="2.77734375" style="595" customWidth="1"/>
    <col min="8439" max="8439" width="24" style="595" customWidth="1"/>
    <col min="8440" max="8440" width="2.77734375" style="595" customWidth="1"/>
    <col min="8441" max="8441" width="21.77734375" style="595" customWidth="1"/>
    <col min="8442" max="8442" width="2.77734375" style="595" customWidth="1"/>
    <col min="8443" max="8443" width="22.109375" style="595" customWidth="1"/>
    <col min="8444" max="8444" width="53.77734375" style="595" customWidth="1"/>
    <col min="8445" max="8445" width="2.77734375" style="595" customWidth="1"/>
    <col min="8446" max="8446" width="23.77734375" style="595" customWidth="1"/>
    <col min="8447" max="8447" width="2.77734375" style="595" customWidth="1"/>
    <col min="8448" max="8448" width="22.5546875" style="595" customWidth="1"/>
    <col min="8449" max="8449" width="2.77734375" style="595" customWidth="1"/>
    <col min="8450" max="8450" width="18.77734375" style="595" customWidth="1"/>
    <col min="8451" max="8451" width="2.77734375" style="595" customWidth="1"/>
    <col min="8452" max="8452" width="19.109375" style="595" customWidth="1"/>
    <col min="8453" max="8453" width="2.77734375" style="595" customWidth="1"/>
    <col min="8454" max="8454" width="19.77734375" style="595" customWidth="1"/>
    <col min="8455" max="8623" width="8.77734375" style="595"/>
    <col min="8624" max="8624" width="55.109375" style="595" customWidth="1"/>
    <col min="8625" max="8625" width="2.77734375" style="595" customWidth="1"/>
    <col min="8626" max="8626" width="19.44140625" style="595" customWidth="1"/>
    <col min="8627" max="8627" width="2.77734375" style="595" customWidth="1"/>
    <col min="8628" max="8628" width="20.77734375" style="595" customWidth="1"/>
    <col min="8629" max="8629" width="2.77734375" style="595" customWidth="1"/>
    <col min="8630" max="8630" width="21" style="595" customWidth="1"/>
    <col min="8631" max="8631" width="2.77734375" style="595" customWidth="1"/>
    <col min="8632" max="8632" width="18.77734375" style="595" customWidth="1"/>
    <col min="8633" max="8633" width="2.77734375" style="595" customWidth="1"/>
    <col min="8634" max="8634" width="16.77734375" style="595" customWidth="1"/>
    <col min="8635" max="8635" width="2.77734375" style="595" customWidth="1"/>
    <col min="8636" max="8636" width="16.44140625" style="595" customWidth="1"/>
    <col min="8637" max="8637" width="2.77734375" style="595" customWidth="1"/>
    <col min="8638" max="8638" width="19.77734375" style="595" customWidth="1"/>
    <col min="8639" max="8639" width="2.77734375" style="595" customWidth="1"/>
    <col min="8640" max="8640" width="19.44140625" style="595" customWidth="1"/>
    <col min="8641" max="8641" width="2.77734375" style="595" customWidth="1"/>
    <col min="8642" max="8642" width="17.109375" style="595" customWidth="1"/>
    <col min="8643" max="8643" width="2.77734375" style="595" customWidth="1"/>
    <col min="8644" max="8644" width="19.109375" style="595" customWidth="1"/>
    <col min="8645" max="8645" width="2.77734375" style="595" customWidth="1"/>
    <col min="8646" max="8646" width="18.109375" style="595" customWidth="1"/>
    <col min="8647" max="8647" width="2.77734375" style="595" customWidth="1"/>
    <col min="8648" max="8648" width="17.5546875" style="595" customWidth="1"/>
    <col min="8649" max="8649" width="2.77734375" style="595" customWidth="1"/>
    <col min="8650" max="8650" width="20.77734375" style="595" customWidth="1"/>
    <col min="8651" max="8651" width="2.77734375" style="595" customWidth="1"/>
    <col min="8652" max="8652" width="17.77734375" style="595" customWidth="1"/>
    <col min="8653" max="8653" width="2.77734375" style="595" customWidth="1"/>
    <col min="8654" max="8654" width="19.5546875" style="595" customWidth="1"/>
    <col min="8655" max="8655" width="2.77734375" style="595" customWidth="1"/>
    <col min="8656" max="8656" width="16" style="595" customWidth="1"/>
    <col min="8657" max="8657" width="2.77734375" style="595" customWidth="1"/>
    <col min="8658" max="8658" width="18.77734375" style="595" customWidth="1"/>
    <col min="8659" max="8659" width="2.77734375" style="595" customWidth="1"/>
    <col min="8660" max="8660" width="18.109375" style="595" customWidth="1"/>
    <col min="8661" max="8662" width="8.77734375" style="595" customWidth="1"/>
    <col min="8663" max="8663" width="2.77734375" style="595" customWidth="1"/>
    <col min="8664" max="8664" width="18.77734375" style="595" customWidth="1"/>
    <col min="8665" max="8665" width="2.77734375" style="595" customWidth="1"/>
    <col min="8666" max="8666" width="19" style="595" customWidth="1"/>
    <col min="8667" max="8667" width="2.77734375" style="595" customWidth="1"/>
    <col min="8668" max="8668" width="18.109375" style="595" customWidth="1"/>
    <col min="8669" max="8669" width="2.77734375" style="595" customWidth="1"/>
    <col min="8670" max="8670" width="18.5546875" style="595" customWidth="1"/>
    <col min="8671" max="8671" width="2.77734375" style="595" customWidth="1"/>
    <col min="8672" max="8672" width="18.77734375" style="595" customWidth="1"/>
    <col min="8673" max="8673" width="2.77734375" style="595" customWidth="1"/>
    <col min="8674" max="8674" width="22.5546875" style="595" customWidth="1"/>
    <col min="8675" max="8675" width="2.77734375" style="595" customWidth="1"/>
    <col min="8676" max="8676" width="19.109375" style="595" customWidth="1"/>
    <col min="8677" max="8677" width="2.77734375" style="595" customWidth="1"/>
    <col min="8678" max="8678" width="22.77734375" style="595" customWidth="1"/>
    <col min="8679" max="8679" width="2.77734375" style="595" customWidth="1"/>
    <col min="8680" max="8680" width="24.109375" style="595" customWidth="1"/>
    <col min="8681" max="8681" width="2.77734375" style="595" customWidth="1"/>
    <col min="8682" max="8682" width="22.77734375" style="595" customWidth="1"/>
    <col min="8683" max="8683" width="2.77734375" style="595" customWidth="1"/>
    <col min="8684" max="8684" width="19.77734375" style="595" customWidth="1"/>
    <col min="8685" max="8685" width="2.77734375" style="595" customWidth="1"/>
    <col min="8686" max="8686" width="22.44140625" style="595" customWidth="1"/>
    <col min="8687" max="8687" width="2.77734375" style="595" customWidth="1"/>
    <col min="8688" max="8688" width="21.77734375" style="595" customWidth="1"/>
    <col min="8689" max="8689" width="2.77734375" style="595" customWidth="1"/>
    <col min="8690" max="8690" width="25.109375" style="595" customWidth="1"/>
    <col min="8691" max="8691" width="53.109375" style="595" customWidth="1"/>
    <col min="8692" max="8692" width="2.77734375" style="595" customWidth="1"/>
    <col min="8693" max="8693" width="25.109375" style="595" customWidth="1"/>
    <col min="8694" max="8694" width="2.77734375" style="595" customWidth="1"/>
    <col min="8695" max="8695" width="24" style="595" customWidth="1"/>
    <col min="8696" max="8696" width="2.77734375" style="595" customWidth="1"/>
    <col min="8697" max="8697" width="21.77734375" style="595" customWidth="1"/>
    <col min="8698" max="8698" width="2.77734375" style="595" customWidth="1"/>
    <col min="8699" max="8699" width="22.109375" style="595" customWidth="1"/>
    <col min="8700" max="8700" width="53.77734375" style="595" customWidth="1"/>
    <col min="8701" max="8701" width="2.77734375" style="595" customWidth="1"/>
    <col min="8702" max="8702" width="23.77734375" style="595" customWidth="1"/>
    <col min="8703" max="8703" width="2.77734375" style="595" customWidth="1"/>
    <col min="8704" max="8704" width="22.5546875" style="595" customWidth="1"/>
    <col min="8705" max="8705" width="2.77734375" style="595" customWidth="1"/>
    <col min="8706" max="8706" width="18.77734375" style="595" customWidth="1"/>
    <col min="8707" max="8707" width="2.77734375" style="595" customWidth="1"/>
    <col min="8708" max="8708" width="19.109375" style="595" customWidth="1"/>
    <col min="8709" max="8709" width="2.77734375" style="595" customWidth="1"/>
    <col min="8710" max="8710" width="19.77734375" style="595" customWidth="1"/>
    <col min="8711" max="8879" width="8.77734375" style="595"/>
    <col min="8880" max="8880" width="55.109375" style="595" customWidth="1"/>
    <col min="8881" max="8881" width="2.77734375" style="595" customWidth="1"/>
    <col min="8882" max="8882" width="19.44140625" style="595" customWidth="1"/>
    <col min="8883" max="8883" width="2.77734375" style="595" customWidth="1"/>
    <col min="8884" max="8884" width="20.77734375" style="595" customWidth="1"/>
    <col min="8885" max="8885" width="2.77734375" style="595" customWidth="1"/>
    <col min="8886" max="8886" width="21" style="595" customWidth="1"/>
    <col min="8887" max="8887" width="2.77734375" style="595" customWidth="1"/>
    <col min="8888" max="8888" width="18.77734375" style="595" customWidth="1"/>
    <col min="8889" max="8889" width="2.77734375" style="595" customWidth="1"/>
    <col min="8890" max="8890" width="16.77734375" style="595" customWidth="1"/>
    <col min="8891" max="8891" width="2.77734375" style="595" customWidth="1"/>
    <col min="8892" max="8892" width="16.44140625" style="595" customWidth="1"/>
    <col min="8893" max="8893" width="2.77734375" style="595" customWidth="1"/>
    <col min="8894" max="8894" width="19.77734375" style="595" customWidth="1"/>
    <col min="8895" max="8895" width="2.77734375" style="595" customWidth="1"/>
    <col min="8896" max="8896" width="19.44140625" style="595" customWidth="1"/>
    <col min="8897" max="8897" width="2.77734375" style="595" customWidth="1"/>
    <col min="8898" max="8898" width="17.109375" style="595" customWidth="1"/>
    <col min="8899" max="8899" width="2.77734375" style="595" customWidth="1"/>
    <col min="8900" max="8900" width="19.109375" style="595" customWidth="1"/>
    <col min="8901" max="8901" width="2.77734375" style="595" customWidth="1"/>
    <col min="8902" max="8902" width="18.109375" style="595" customWidth="1"/>
    <col min="8903" max="8903" width="2.77734375" style="595" customWidth="1"/>
    <col min="8904" max="8904" width="17.5546875" style="595" customWidth="1"/>
    <col min="8905" max="8905" width="2.77734375" style="595" customWidth="1"/>
    <col min="8906" max="8906" width="20.77734375" style="595" customWidth="1"/>
    <col min="8907" max="8907" width="2.77734375" style="595" customWidth="1"/>
    <col min="8908" max="8908" width="17.77734375" style="595" customWidth="1"/>
    <col min="8909" max="8909" width="2.77734375" style="595" customWidth="1"/>
    <col min="8910" max="8910" width="19.5546875" style="595" customWidth="1"/>
    <col min="8911" max="8911" width="2.77734375" style="595" customWidth="1"/>
    <col min="8912" max="8912" width="16" style="595" customWidth="1"/>
    <col min="8913" max="8913" width="2.77734375" style="595" customWidth="1"/>
    <col min="8914" max="8914" width="18.77734375" style="595" customWidth="1"/>
    <col min="8915" max="8915" width="2.77734375" style="595" customWidth="1"/>
    <col min="8916" max="8916" width="18.109375" style="595" customWidth="1"/>
    <col min="8917" max="8918" width="8.77734375" style="595" customWidth="1"/>
    <col min="8919" max="8919" width="2.77734375" style="595" customWidth="1"/>
    <col min="8920" max="8920" width="18.77734375" style="595" customWidth="1"/>
    <col min="8921" max="8921" width="2.77734375" style="595" customWidth="1"/>
    <col min="8922" max="8922" width="19" style="595" customWidth="1"/>
    <col min="8923" max="8923" width="2.77734375" style="595" customWidth="1"/>
    <col min="8924" max="8924" width="18.109375" style="595" customWidth="1"/>
    <col min="8925" max="8925" width="2.77734375" style="595" customWidth="1"/>
    <col min="8926" max="8926" width="18.5546875" style="595" customWidth="1"/>
    <col min="8927" max="8927" width="2.77734375" style="595" customWidth="1"/>
    <col min="8928" max="8928" width="18.77734375" style="595" customWidth="1"/>
    <col min="8929" max="8929" width="2.77734375" style="595" customWidth="1"/>
    <col min="8930" max="8930" width="22.5546875" style="595" customWidth="1"/>
    <col min="8931" max="8931" width="2.77734375" style="595" customWidth="1"/>
    <col min="8932" max="8932" width="19.109375" style="595" customWidth="1"/>
    <col min="8933" max="8933" width="2.77734375" style="595" customWidth="1"/>
    <col min="8934" max="8934" width="22.77734375" style="595" customWidth="1"/>
    <col min="8935" max="8935" width="2.77734375" style="595" customWidth="1"/>
    <col min="8936" max="8936" width="24.109375" style="595" customWidth="1"/>
    <col min="8937" max="8937" width="2.77734375" style="595" customWidth="1"/>
    <col min="8938" max="8938" width="22.77734375" style="595" customWidth="1"/>
    <col min="8939" max="8939" width="2.77734375" style="595" customWidth="1"/>
    <col min="8940" max="8940" width="19.77734375" style="595" customWidth="1"/>
    <col min="8941" max="8941" width="2.77734375" style="595" customWidth="1"/>
    <col min="8942" max="8942" width="22.44140625" style="595" customWidth="1"/>
    <col min="8943" max="8943" width="2.77734375" style="595" customWidth="1"/>
    <col min="8944" max="8944" width="21.77734375" style="595" customWidth="1"/>
    <col min="8945" max="8945" width="2.77734375" style="595" customWidth="1"/>
    <col min="8946" max="8946" width="25.109375" style="595" customWidth="1"/>
    <col min="8947" max="8947" width="53.109375" style="595" customWidth="1"/>
    <col min="8948" max="8948" width="2.77734375" style="595" customWidth="1"/>
    <col min="8949" max="8949" width="25.109375" style="595" customWidth="1"/>
    <col min="8950" max="8950" width="2.77734375" style="595" customWidth="1"/>
    <col min="8951" max="8951" width="24" style="595" customWidth="1"/>
    <col min="8952" max="8952" width="2.77734375" style="595" customWidth="1"/>
    <col min="8953" max="8953" width="21.77734375" style="595" customWidth="1"/>
    <col min="8954" max="8954" width="2.77734375" style="595" customWidth="1"/>
    <col min="8955" max="8955" width="22.109375" style="595" customWidth="1"/>
    <col min="8956" max="8956" width="53.77734375" style="595" customWidth="1"/>
    <col min="8957" max="8957" width="2.77734375" style="595" customWidth="1"/>
    <col min="8958" max="8958" width="23.77734375" style="595" customWidth="1"/>
    <col min="8959" max="8959" width="2.77734375" style="595" customWidth="1"/>
    <col min="8960" max="8960" width="22.5546875" style="595" customWidth="1"/>
    <col min="8961" max="8961" width="2.77734375" style="595" customWidth="1"/>
    <col min="8962" max="8962" width="18.77734375" style="595" customWidth="1"/>
    <col min="8963" max="8963" width="2.77734375" style="595" customWidth="1"/>
    <col min="8964" max="8964" width="19.109375" style="595" customWidth="1"/>
    <col min="8965" max="8965" width="2.77734375" style="595" customWidth="1"/>
    <col min="8966" max="8966" width="19.77734375" style="595" customWidth="1"/>
    <col min="8967" max="9135" width="8.77734375" style="595"/>
    <col min="9136" max="9136" width="55.109375" style="595" customWidth="1"/>
    <col min="9137" max="9137" width="2.77734375" style="595" customWidth="1"/>
    <col min="9138" max="9138" width="19.44140625" style="595" customWidth="1"/>
    <col min="9139" max="9139" width="2.77734375" style="595" customWidth="1"/>
    <col min="9140" max="9140" width="20.77734375" style="595" customWidth="1"/>
    <col min="9141" max="9141" width="2.77734375" style="595" customWidth="1"/>
    <col min="9142" max="9142" width="21" style="595" customWidth="1"/>
    <col min="9143" max="9143" width="2.77734375" style="595" customWidth="1"/>
    <col min="9144" max="9144" width="18.77734375" style="595" customWidth="1"/>
    <col min="9145" max="9145" width="2.77734375" style="595" customWidth="1"/>
    <col min="9146" max="9146" width="16.77734375" style="595" customWidth="1"/>
    <col min="9147" max="9147" width="2.77734375" style="595" customWidth="1"/>
    <col min="9148" max="9148" width="16.44140625" style="595" customWidth="1"/>
    <col min="9149" max="9149" width="2.77734375" style="595" customWidth="1"/>
    <col min="9150" max="9150" width="19.77734375" style="595" customWidth="1"/>
    <col min="9151" max="9151" width="2.77734375" style="595" customWidth="1"/>
    <col min="9152" max="9152" width="19.44140625" style="595" customWidth="1"/>
    <col min="9153" max="9153" width="2.77734375" style="595" customWidth="1"/>
    <col min="9154" max="9154" width="17.109375" style="595" customWidth="1"/>
    <col min="9155" max="9155" width="2.77734375" style="595" customWidth="1"/>
    <col min="9156" max="9156" width="19.109375" style="595" customWidth="1"/>
    <col min="9157" max="9157" width="2.77734375" style="595" customWidth="1"/>
    <col min="9158" max="9158" width="18.109375" style="595" customWidth="1"/>
    <col min="9159" max="9159" width="2.77734375" style="595" customWidth="1"/>
    <col min="9160" max="9160" width="17.5546875" style="595" customWidth="1"/>
    <col min="9161" max="9161" width="2.77734375" style="595" customWidth="1"/>
    <col min="9162" max="9162" width="20.77734375" style="595" customWidth="1"/>
    <col min="9163" max="9163" width="2.77734375" style="595" customWidth="1"/>
    <col min="9164" max="9164" width="17.77734375" style="595" customWidth="1"/>
    <col min="9165" max="9165" width="2.77734375" style="595" customWidth="1"/>
    <col min="9166" max="9166" width="19.5546875" style="595" customWidth="1"/>
    <col min="9167" max="9167" width="2.77734375" style="595" customWidth="1"/>
    <col min="9168" max="9168" width="16" style="595" customWidth="1"/>
    <col min="9169" max="9169" width="2.77734375" style="595" customWidth="1"/>
    <col min="9170" max="9170" width="18.77734375" style="595" customWidth="1"/>
    <col min="9171" max="9171" width="2.77734375" style="595" customWidth="1"/>
    <col min="9172" max="9172" width="18.109375" style="595" customWidth="1"/>
    <col min="9173" max="9174" width="8.77734375" style="595" customWidth="1"/>
    <col min="9175" max="9175" width="2.77734375" style="595" customWidth="1"/>
    <col min="9176" max="9176" width="18.77734375" style="595" customWidth="1"/>
    <col min="9177" max="9177" width="2.77734375" style="595" customWidth="1"/>
    <col min="9178" max="9178" width="19" style="595" customWidth="1"/>
    <col min="9179" max="9179" width="2.77734375" style="595" customWidth="1"/>
    <col min="9180" max="9180" width="18.109375" style="595" customWidth="1"/>
    <col min="9181" max="9181" width="2.77734375" style="595" customWidth="1"/>
    <col min="9182" max="9182" width="18.5546875" style="595" customWidth="1"/>
    <col min="9183" max="9183" width="2.77734375" style="595" customWidth="1"/>
    <col min="9184" max="9184" width="18.77734375" style="595" customWidth="1"/>
    <col min="9185" max="9185" width="2.77734375" style="595" customWidth="1"/>
    <col min="9186" max="9186" width="22.5546875" style="595" customWidth="1"/>
    <col min="9187" max="9187" width="2.77734375" style="595" customWidth="1"/>
    <col min="9188" max="9188" width="19.109375" style="595" customWidth="1"/>
    <col min="9189" max="9189" width="2.77734375" style="595" customWidth="1"/>
    <col min="9190" max="9190" width="22.77734375" style="595" customWidth="1"/>
    <col min="9191" max="9191" width="2.77734375" style="595" customWidth="1"/>
    <col min="9192" max="9192" width="24.109375" style="595" customWidth="1"/>
    <col min="9193" max="9193" width="2.77734375" style="595" customWidth="1"/>
    <col min="9194" max="9194" width="22.77734375" style="595" customWidth="1"/>
    <col min="9195" max="9195" width="2.77734375" style="595" customWidth="1"/>
    <col min="9196" max="9196" width="19.77734375" style="595" customWidth="1"/>
    <col min="9197" max="9197" width="2.77734375" style="595" customWidth="1"/>
    <col min="9198" max="9198" width="22.44140625" style="595" customWidth="1"/>
    <col min="9199" max="9199" width="2.77734375" style="595" customWidth="1"/>
    <col min="9200" max="9200" width="21.77734375" style="595" customWidth="1"/>
    <col min="9201" max="9201" width="2.77734375" style="595" customWidth="1"/>
    <col min="9202" max="9202" width="25.109375" style="595" customWidth="1"/>
    <col min="9203" max="9203" width="53.109375" style="595" customWidth="1"/>
    <col min="9204" max="9204" width="2.77734375" style="595" customWidth="1"/>
    <col min="9205" max="9205" width="25.109375" style="595" customWidth="1"/>
    <col min="9206" max="9206" width="2.77734375" style="595" customWidth="1"/>
    <col min="9207" max="9207" width="24" style="595" customWidth="1"/>
    <col min="9208" max="9208" width="2.77734375" style="595" customWidth="1"/>
    <col min="9209" max="9209" width="21.77734375" style="595" customWidth="1"/>
    <col min="9210" max="9210" width="2.77734375" style="595" customWidth="1"/>
    <col min="9211" max="9211" width="22.109375" style="595" customWidth="1"/>
    <col min="9212" max="9212" width="53.77734375" style="595" customWidth="1"/>
    <col min="9213" max="9213" width="2.77734375" style="595" customWidth="1"/>
    <col min="9214" max="9214" width="23.77734375" style="595" customWidth="1"/>
    <col min="9215" max="9215" width="2.77734375" style="595" customWidth="1"/>
    <col min="9216" max="9216" width="22.5546875" style="595" customWidth="1"/>
    <col min="9217" max="9217" width="2.77734375" style="595" customWidth="1"/>
    <col min="9218" max="9218" width="18.77734375" style="595" customWidth="1"/>
    <col min="9219" max="9219" width="2.77734375" style="595" customWidth="1"/>
    <col min="9220" max="9220" width="19.109375" style="595" customWidth="1"/>
    <col min="9221" max="9221" width="2.77734375" style="595" customWidth="1"/>
    <col min="9222" max="9222" width="19.77734375" style="595" customWidth="1"/>
    <col min="9223" max="9391" width="8.77734375" style="595"/>
    <col min="9392" max="9392" width="55.109375" style="595" customWidth="1"/>
    <col min="9393" max="9393" width="2.77734375" style="595" customWidth="1"/>
    <col min="9394" max="9394" width="19.44140625" style="595" customWidth="1"/>
    <col min="9395" max="9395" width="2.77734375" style="595" customWidth="1"/>
    <col min="9396" max="9396" width="20.77734375" style="595" customWidth="1"/>
    <col min="9397" max="9397" width="2.77734375" style="595" customWidth="1"/>
    <col min="9398" max="9398" width="21" style="595" customWidth="1"/>
    <col min="9399" max="9399" width="2.77734375" style="595" customWidth="1"/>
    <col min="9400" max="9400" width="18.77734375" style="595" customWidth="1"/>
    <col min="9401" max="9401" width="2.77734375" style="595" customWidth="1"/>
    <col min="9402" max="9402" width="16.77734375" style="595" customWidth="1"/>
    <col min="9403" max="9403" width="2.77734375" style="595" customWidth="1"/>
    <col min="9404" max="9404" width="16.44140625" style="595" customWidth="1"/>
    <col min="9405" max="9405" width="2.77734375" style="595" customWidth="1"/>
    <col min="9406" max="9406" width="19.77734375" style="595" customWidth="1"/>
    <col min="9407" max="9407" width="2.77734375" style="595" customWidth="1"/>
    <col min="9408" max="9408" width="19.44140625" style="595" customWidth="1"/>
    <col min="9409" max="9409" width="2.77734375" style="595" customWidth="1"/>
    <col min="9410" max="9410" width="17.109375" style="595" customWidth="1"/>
    <col min="9411" max="9411" width="2.77734375" style="595" customWidth="1"/>
    <col min="9412" max="9412" width="19.109375" style="595" customWidth="1"/>
    <col min="9413" max="9413" width="2.77734375" style="595" customWidth="1"/>
    <col min="9414" max="9414" width="18.109375" style="595" customWidth="1"/>
    <col min="9415" max="9415" width="2.77734375" style="595" customWidth="1"/>
    <col min="9416" max="9416" width="17.5546875" style="595" customWidth="1"/>
    <col min="9417" max="9417" width="2.77734375" style="595" customWidth="1"/>
    <col min="9418" max="9418" width="20.77734375" style="595" customWidth="1"/>
    <col min="9419" max="9419" width="2.77734375" style="595" customWidth="1"/>
    <col min="9420" max="9420" width="17.77734375" style="595" customWidth="1"/>
    <col min="9421" max="9421" width="2.77734375" style="595" customWidth="1"/>
    <col min="9422" max="9422" width="19.5546875" style="595" customWidth="1"/>
    <col min="9423" max="9423" width="2.77734375" style="595" customWidth="1"/>
    <col min="9424" max="9424" width="16" style="595" customWidth="1"/>
    <col min="9425" max="9425" width="2.77734375" style="595" customWidth="1"/>
    <col min="9426" max="9426" width="18.77734375" style="595" customWidth="1"/>
    <col min="9427" max="9427" width="2.77734375" style="595" customWidth="1"/>
    <col min="9428" max="9428" width="18.109375" style="595" customWidth="1"/>
    <col min="9429" max="9430" width="8.77734375" style="595" customWidth="1"/>
    <col min="9431" max="9431" width="2.77734375" style="595" customWidth="1"/>
    <col min="9432" max="9432" width="18.77734375" style="595" customWidth="1"/>
    <col min="9433" max="9433" width="2.77734375" style="595" customWidth="1"/>
    <col min="9434" max="9434" width="19" style="595" customWidth="1"/>
    <col min="9435" max="9435" width="2.77734375" style="595" customWidth="1"/>
    <col min="9436" max="9436" width="18.109375" style="595" customWidth="1"/>
    <col min="9437" max="9437" width="2.77734375" style="595" customWidth="1"/>
    <col min="9438" max="9438" width="18.5546875" style="595" customWidth="1"/>
    <col min="9439" max="9439" width="2.77734375" style="595" customWidth="1"/>
    <col min="9440" max="9440" width="18.77734375" style="595" customWidth="1"/>
    <col min="9441" max="9441" width="2.77734375" style="595" customWidth="1"/>
    <col min="9442" max="9442" width="22.5546875" style="595" customWidth="1"/>
    <col min="9443" max="9443" width="2.77734375" style="595" customWidth="1"/>
    <col min="9444" max="9444" width="19.109375" style="595" customWidth="1"/>
    <col min="9445" max="9445" width="2.77734375" style="595" customWidth="1"/>
    <col min="9446" max="9446" width="22.77734375" style="595" customWidth="1"/>
    <col min="9447" max="9447" width="2.77734375" style="595" customWidth="1"/>
    <col min="9448" max="9448" width="24.109375" style="595" customWidth="1"/>
    <col min="9449" max="9449" width="2.77734375" style="595" customWidth="1"/>
    <col min="9450" max="9450" width="22.77734375" style="595" customWidth="1"/>
    <col min="9451" max="9451" width="2.77734375" style="595" customWidth="1"/>
    <col min="9452" max="9452" width="19.77734375" style="595" customWidth="1"/>
    <col min="9453" max="9453" width="2.77734375" style="595" customWidth="1"/>
    <col min="9454" max="9454" width="22.44140625" style="595" customWidth="1"/>
    <col min="9455" max="9455" width="2.77734375" style="595" customWidth="1"/>
    <col min="9456" max="9456" width="21.77734375" style="595" customWidth="1"/>
    <col min="9457" max="9457" width="2.77734375" style="595" customWidth="1"/>
    <col min="9458" max="9458" width="25.109375" style="595" customWidth="1"/>
    <col min="9459" max="9459" width="53.109375" style="595" customWidth="1"/>
    <col min="9460" max="9460" width="2.77734375" style="595" customWidth="1"/>
    <col min="9461" max="9461" width="25.109375" style="595" customWidth="1"/>
    <col min="9462" max="9462" width="2.77734375" style="595" customWidth="1"/>
    <col min="9463" max="9463" width="24" style="595" customWidth="1"/>
    <col min="9464" max="9464" width="2.77734375" style="595" customWidth="1"/>
    <col min="9465" max="9465" width="21.77734375" style="595" customWidth="1"/>
    <col min="9466" max="9466" width="2.77734375" style="595" customWidth="1"/>
    <col min="9467" max="9467" width="22.109375" style="595" customWidth="1"/>
    <col min="9468" max="9468" width="53.77734375" style="595" customWidth="1"/>
    <col min="9469" max="9469" width="2.77734375" style="595" customWidth="1"/>
    <col min="9470" max="9470" width="23.77734375" style="595" customWidth="1"/>
    <col min="9471" max="9471" width="2.77734375" style="595" customWidth="1"/>
    <col min="9472" max="9472" width="22.5546875" style="595" customWidth="1"/>
    <col min="9473" max="9473" width="2.77734375" style="595" customWidth="1"/>
    <col min="9474" max="9474" width="18.77734375" style="595" customWidth="1"/>
    <col min="9475" max="9475" width="2.77734375" style="595" customWidth="1"/>
    <col min="9476" max="9476" width="19.109375" style="595" customWidth="1"/>
    <col min="9477" max="9477" width="2.77734375" style="595" customWidth="1"/>
    <col min="9478" max="9478" width="19.77734375" style="595" customWidth="1"/>
    <col min="9479" max="9647" width="8.77734375" style="595"/>
    <col min="9648" max="9648" width="55.109375" style="595" customWidth="1"/>
    <col min="9649" max="9649" width="2.77734375" style="595" customWidth="1"/>
    <col min="9650" max="9650" width="19.44140625" style="595" customWidth="1"/>
    <col min="9651" max="9651" width="2.77734375" style="595" customWidth="1"/>
    <col min="9652" max="9652" width="20.77734375" style="595" customWidth="1"/>
    <col min="9653" max="9653" width="2.77734375" style="595" customWidth="1"/>
    <col min="9654" max="9654" width="21" style="595" customWidth="1"/>
    <col min="9655" max="9655" width="2.77734375" style="595" customWidth="1"/>
    <col min="9656" max="9656" width="18.77734375" style="595" customWidth="1"/>
    <col min="9657" max="9657" width="2.77734375" style="595" customWidth="1"/>
    <col min="9658" max="9658" width="16.77734375" style="595" customWidth="1"/>
    <col min="9659" max="9659" width="2.77734375" style="595" customWidth="1"/>
    <col min="9660" max="9660" width="16.44140625" style="595" customWidth="1"/>
    <col min="9661" max="9661" width="2.77734375" style="595" customWidth="1"/>
    <col min="9662" max="9662" width="19.77734375" style="595" customWidth="1"/>
    <col min="9663" max="9663" width="2.77734375" style="595" customWidth="1"/>
    <col min="9664" max="9664" width="19.44140625" style="595" customWidth="1"/>
    <col min="9665" max="9665" width="2.77734375" style="595" customWidth="1"/>
    <col min="9666" max="9666" width="17.109375" style="595" customWidth="1"/>
    <col min="9667" max="9667" width="2.77734375" style="595" customWidth="1"/>
    <col min="9668" max="9668" width="19.109375" style="595" customWidth="1"/>
    <col min="9669" max="9669" width="2.77734375" style="595" customWidth="1"/>
    <col min="9670" max="9670" width="18.109375" style="595" customWidth="1"/>
    <col min="9671" max="9671" width="2.77734375" style="595" customWidth="1"/>
    <col min="9672" max="9672" width="17.5546875" style="595" customWidth="1"/>
    <col min="9673" max="9673" width="2.77734375" style="595" customWidth="1"/>
    <col min="9674" max="9674" width="20.77734375" style="595" customWidth="1"/>
    <col min="9675" max="9675" width="2.77734375" style="595" customWidth="1"/>
    <col min="9676" max="9676" width="17.77734375" style="595" customWidth="1"/>
    <col min="9677" max="9677" width="2.77734375" style="595" customWidth="1"/>
    <col min="9678" max="9678" width="19.5546875" style="595" customWidth="1"/>
    <col min="9679" max="9679" width="2.77734375" style="595" customWidth="1"/>
    <col min="9680" max="9680" width="16" style="595" customWidth="1"/>
    <col min="9681" max="9681" width="2.77734375" style="595" customWidth="1"/>
    <col min="9682" max="9682" width="18.77734375" style="595" customWidth="1"/>
    <col min="9683" max="9683" width="2.77734375" style="595" customWidth="1"/>
    <col min="9684" max="9684" width="18.109375" style="595" customWidth="1"/>
    <col min="9685" max="9686" width="8.77734375" style="595" customWidth="1"/>
    <col min="9687" max="9687" width="2.77734375" style="595" customWidth="1"/>
    <col min="9688" max="9688" width="18.77734375" style="595" customWidth="1"/>
    <col min="9689" max="9689" width="2.77734375" style="595" customWidth="1"/>
    <col min="9690" max="9690" width="19" style="595" customWidth="1"/>
    <col min="9691" max="9691" width="2.77734375" style="595" customWidth="1"/>
    <col min="9692" max="9692" width="18.109375" style="595" customWidth="1"/>
    <col min="9693" max="9693" width="2.77734375" style="595" customWidth="1"/>
    <col min="9694" max="9694" width="18.5546875" style="595" customWidth="1"/>
    <col min="9695" max="9695" width="2.77734375" style="595" customWidth="1"/>
    <col min="9696" max="9696" width="18.77734375" style="595" customWidth="1"/>
    <col min="9697" max="9697" width="2.77734375" style="595" customWidth="1"/>
    <col min="9698" max="9698" width="22.5546875" style="595" customWidth="1"/>
    <col min="9699" max="9699" width="2.77734375" style="595" customWidth="1"/>
    <col min="9700" max="9700" width="19.109375" style="595" customWidth="1"/>
    <col min="9701" max="9701" width="2.77734375" style="595" customWidth="1"/>
    <col min="9702" max="9702" width="22.77734375" style="595" customWidth="1"/>
    <col min="9703" max="9703" width="2.77734375" style="595" customWidth="1"/>
    <col min="9704" max="9704" width="24.109375" style="595" customWidth="1"/>
    <col min="9705" max="9705" width="2.77734375" style="595" customWidth="1"/>
    <col min="9706" max="9706" width="22.77734375" style="595" customWidth="1"/>
    <col min="9707" max="9707" width="2.77734375" style="595" customWidth="1"/>
    <col min="9708" max="9708" width="19.77734375" style="595" customWidth="1"/>
    <col min="9709" max="9709" width="2.77734375" style="595" customWidth="1"/>
    <col min="9710" max="9710" width="22.44140625" style="595" customWidth="1"/>
    <col min="9711" max="9711" width="2.77734375" style="595" customWidth="1"/>
    <col min="9712" max="9712" width="21.77734375" style="595" customWidth="1"/>
    <col min="9713" max="9713" width="2.77734375" style="595" customWidth="1"/>
    <col min="9714" max="9714" width="25.109375" style="595" customWidth="1"/>
    <col min="9715" max="9715" width="53.109375" style="595" customWidth="1"/>
    <col min="9716" max="9716" width="2.77734375" style="595" customWidth="1"/>
    <col min="9717" max="9717" width="25.109375" style="595" customWidth="1"/>
    <col min="9718" max="9718" width="2.77734375" style="595" customWidth="1"/>
    <col min="9719" max="9719" width="24" style="595" customWidth="1"/>
    <col min="9720" max="9720" width="2.77734375" style="595" customWidth="1"/>
    <col min="9721" max="9721" width="21.77734375" style="595" customWidth="1"/>
    <col min="9722" max="9722" width="2.77734375" style="595" customWidth="1"/>
    <col min="9723" max="9723" width="22.109375" style="595" customWidth="1"/>
    <col min="9724" max="9724" width="53.77734375" style="595" customWidth="1"/>
    <col min="9725" max="9725" width="2.77734375" style="595" customWidth="1"/>
    <col min="9726" max="9726" width="23.77734375" style="595" customWidth="1"/>
    <col min="9727" max="9727" width="2.77734375" style="595" customWidth="1"/>
    <col min="9728" max="9728" width="22.5546875" style="595" customWidth="1"/>
    <col min="9729" max="9729" width="2.77734375" style="595" customWidth="1"/>
    <col min="9730" max="9730" width="18.77734375" style="595" customWidth="1"/>
    <col min="9731" max="9731" width="2.77734375" style="595" customWidth="1"/>
    <col min="9732" max="9732" width="19.109375" style="595" customWidth="1"/>
    <col min="9733" max="9733" width="2.77734375" style="595" customWidth="1"/>
    <col min="9734" max="9734" width="19.77734375" style="595" customWidth="1"/>
    <col min="9735" max="9903" width="8.77734375" style="595"/>
    <col min="9904" max="9904" width="55.109375" style="595" customWidth="1"/>
    <col min="9905" max="9905" width="2.77734375" style="595" customWidth="1"/>
    <col min="9906" max="9906" width="19.44140625" style="595" customWidth="1"/>
    <col min="9907" max="9907" width="2.77734375" style="595" customWidth="1"/>
    <col min="9908" max="9908" width="20.77734375" style="595" customWidth="1"/>
    <col min="9909" max="9909" width="2.77734375" style="595" customWidth="1"/>
    <col min="9910" max="9910" width="21" style="595" customWidth="1"/>
    <col min="9911" max="9911" width="2.77734375" style="595" customWidth="1"/>
    <col min="9912" max="9912" width="18.77734375" style="595" customWidth="1"/>
    <col min="9913" max="9913" width="2.77734375" style="595" customWidth="1"/>
    <col min="9914" max="9914" width="16.77734375" style="595" customWidth="1"/>
    <col min="9915" max="9915" width="2.77734375" style="595" customWidth="1"/>
    <col min="9916" max="9916" width="16.44140625" style="595" customWidth="1"/>
    <col min="9917" max="9917" width="2.77734375" style="595" customWidth="1"/>
    <col min="9918" max="9918" width="19.77734375" style="595" customWidth="1"/>
    <col min="9919" max="9919" width="2.77734375" style="595" customWidth="1"/>
    <col min="9920" max="9920" width="19.44140625" style="595" customWidth="1"/>
    <col min="9921" max="9921" width="2.77734375" style="595" customWidth="1"/>
    <col min="9922" max="9922" width="17.109375" style="595" customWidth="1"/>
    <col min="9923" max="9923" width="2.77734375" style="595" customWidth="1"/>
    <col min="9924" max="9924" width="19.109375" style="595" customWidth="1"/>
    <col min="9925" max="9925" width="2.77734375" style="595" customWidth="1"/>
    <col min="9926" max="9926" width="18.109375" style="595" customWidth="1"/>
    <col min="9927" max="9927" width="2.77734375" style="595" customWidth="1"/>
    <col min="9928" max="9928" width="17.5546875" style="595" customWidth="1"/>
    <col min="9929" max="9929" width="2.77734375" style="595" customWidth="1"/>
    <col min="9930" max="9930" width="20.77734375" style="595" customWidth="1"/>
    <col min="9931" max="9931" width="2.77734375" style="595" customWidth="1"/>
    <col min="9932" max="9932" width="17.77734375" style="595" customWidth="1"/>
    <col min="9933" max="9933" width="2.77734375" style="595" customWidth="1"/>
    <col min="9934" max="9934" width="19.5546875" style="595" customWidth="1"/>
    <col min="9935" max="9935" width="2.77734375" style="595" customWidth="1"/>
    <col min="9936" max="9936" width="16" style="595" customWidth="1"/>
    <col min="9937" max="9937" width="2.77734375" style="595" customWidth="1"/>
    <col min="9938" max="9938" width="18.77734375" style="595" customWidth="1"/>
    <col min="9939" max="9939" width="2.77734375" style="595" customWidth="1"/>
    <col min="9940" max="9940" width="18.109375" style="595" customWidth="1"/>
    <col min="9941" max="9942" width="8.77734375" style="595" customWidth="1"/>
    <col min="9943" max="9943" width="2.77734375" style="595" customWidth="1"/>
    <col min="9944" max="9944" width="18.77734375" style="595" customWidth="1"/>
    <col min="9945" max="9945" width="2.77734375" style="595" customWidth="1"/>
    <col min="9946" max="9946" width="19" style="595" customWidth="1"/>
    <col min="9947" max="9947" width="2.77734375" style="595" customWidth="1"/>
    <col min="9948" max="9948" width="18.109375" style="595" customWidth="1"/>
    <col min="9949" max="9949" width="2.77734375" style="595" customWidth="1"/>
    <col min="9950" max="9950" width="18.5546875" style="595" customWidth="1"/>
    <col min="9951" max="9951" width="2.77734375" style="595" customWidth="1"/>
    <col min="9952" max="9952" width="18.77734375" style="595" customWidth="1"/>
    <col min="9953" max="9953" width="2.77734375" style="595" customWidth="1"/>
    <col min="9954" max="9954" width="22.5546875" style="595" customWidth="1"/>
    <col min="9955" max="9955" width="2.77734375" style="595" customWidth="1"/>
    <col min="9956" max="9956" width="19.109375" style="595" customWidth="1"/>
    <col min="9957" max="9957" width="2.77734375" style="595" customWidth="1"/>
    <col min="9958" max="9958" width="22.77734375" style="595" customWidth="1"/>
    <col min="9959" max="9959" width="2.77734375" style="595" customWidth="1"/>
    <col min="9960" max="9960" width="24.109375" style="595" customWidth="1"/>
    <col min="9961" max="9961" width="2.77734375" style="595" customWidth="1"/>
    <col min="9962" max="9962" width="22.77734375" style="595" customWidth="1"/>
    <col min="9963" max="9963" width="2.77734375" style="595" customWidth="1"/>
    <col min="9964" max="9964" width="19.77734375" style="595" customWidth="1"/>
    <col min="9965" max="9965" width="2.77734375" style="595" customWidth="1"/>
    <col min="9966" max="9966" width="22.44140625" style="595" customWidth="1"/>
    <col min="9967" max="9967" width="2.77734375" style="595" customWidth="1"/>
    <col min="9968" max="9968" width="21.77734375" style="595" customWidth="1"/>
    <col min="9969" max="9969" width="2.77734375" style="595" customWidth="1"/>
    <col min="9970" max="9970" width="25.109375" style="595" customWidth="1"/>
    <col min="9971" max="9971" width="53.109375" style="595" customWidth="1"/>
    <col min="9972" max="9972" width="2.77734375" style="595" customWidth="1"/>
    <col min="9973" max="9973" width="25.109375" style="595" customWidth="1"/>
    <col min="9974" max="9974" width="2.77734375" style="595" customWidth="1"/>
    <col min="9975" max="9975" width="24" style="595" customWidth="1"/>
    <col min="9976" max="9976" width="2.77734375" style="595" customWidth="1"/>
    <col min="9977" max="9977" width="21.77734375" style="595" customWidth="1"/>
    <col min="9978" max="9978" width="2.77734375" style="595" customWidth="1"/>
    <col min="9979" max="9979" width="22.109375" style="595" customWidth="1"/>
    <col min="9980" max="9980" width="53.77734375" style="595" customWidth="1"/>
    <col min="9981" max="9981" width="2.77734375" style="595" customWidth="1"/>
    <col min="9982" max="9982" width="23.77734375" style="595" customWidth="1"/>
    <col min="9983" max="9983" width="2.77734375" style="595" customWidth="1"/>
    <col min="9984" max="9984" width="22.5546875" style="595" customWidth="1"/>
    <col min="9985" max="9985" width="2.77734375" style="595" customWidth="1"/>
    <col min="9986" max="9986" width="18.77734375" style="595" customWidth="1"/>
    <col min="9987" max="9987" width="2.77734375" style="595" customWidth="1"/>
    <col min="9988" max="9988" width="19.109375" style="595" customWidth="1"/>
    <col min="9989" max="9989" width="2.77734375" style="595" customWidth="1"/>
    <col min="9990" max="9990" width="19.77734375" style="595" customWidth="1"/>
    <col min="9991" max="10159" width="8.77734375" style="595"/>
    <col min="10160" max="10160" width="55.109375" style="595" customWidth="1"/>
    <col min="10161" max="10161" width="2.77734375" style="595" customWidth="1"/>
    <col min="10162" max="10162" width="19.44140625" style="595" customWidth="1"/>
    <col min="10163" max="10163" width="2.77734375" style="595" customWidth="1"/>
    <col min="10164" max="10164" width="20.77734375" style="595" customWidth="1"/>
    <col min="10165" max="10165" width="2.77734375" style="595" customWidth="1"/>
    <col min="10166" max="10166" width="21" style="595" customWidth="1"/>
    <col min="10167" max="10167" width="2.77734375" style="595" customWidth="1"/>
    <col min="10168" max="10168" width="18.77734375" style="595" customWidth="1"/>
    <col min="10169" max="10169" width="2.77734375" style="595" customWidth="1"/>
    <col min="10170" max="10170" width="16.77734375" style="595" customWidth="1"/>
    <col min="10171" max="10171" width="2.77734375" style="595" customWidth="1"/>
    <col min="10172" max="10172" width="16.44140625" style="595" customWidth="1"/>
    <col min="10173" max="10173" width="2.77734375" style="595" customWidth="1"/>
    <col min="10174" max="10174" width="19.77734375" style="595" customWidth="1"/>
    <col min="10175" max="10175" width="2.77734375" style="595" customWidth="1"/>
    <col min="10176" max="10176" width="19.44140625" style="595" customWidth="1"/>
    <col min="10177" max="10177" width="2.77734375" style="595" customWidth="1"/>
    <col min="10178" max="10178" width="17.109375" style="595" customWidth="1"/>
    <col min="10179" max="10179" width="2.77734375" style="595" customWidth="1"/>
    <col min="10180" max="10180" width="19.109375" style="595" customWidth="1"/>
    <col min="10181" max="10181" width="2.77734375" style="595" customWidth="1"/>
    <col min="10182" max="10182" width="18.109375" style="595" customWidth="1"/>
    <col min="10183" max="10183" width="2.77734375" style="595" customWidth="1"/>
    <col min="10184" max="10184" width="17.5546875" style="595" customWidth="1"/>
    <col min="10185" max="10185" width="2.77734375" style="595" customWidth="1"/>
    <col min="10186" max="10186" width="20.77734375" style="595" customWidth="1"/>
    <col min="10187" max="10187" width="2.77734375" style="595" customWidth="1"/>
    <col min="10188" max="10188" width="17.77734375" style="595" customWidth="1"/>
    <col min="10189" max="10189" width="2.77734375" style="595" customWidth="1"/>
    <col min="10190" max="10190" width="19.5546875" style="595" customWidth="1"/>
    <col min="10191" max="10191" width="2.77734375" style="595" customWidth="1"/>
    <col min="10192" max="10192" width="16" style="595" customWidth="1"/>
    <col min="10193" max="10193" width="2.77734375" style="595" customWidth="1"/>
    <col min="10194" max="10194" width="18.77734375" style="595" customWidth="1"/>
    <col min="10195" max="10195" width="2.77734375" style="595" customWidth="1"/>
    <col min="10196" max="10196" width="18.109375" style="595" customWidth="1"/>
    <col min="10197" max="10198" width="8.77734375" style="595" customWidth="1"/>
    <col min="10199" max="10199" width="2.77734375" style="595" customWidth="1"/>
    <col min="10200" max="10200" width="18.77734375" style="595" customWidth="1"/>
    <col min="10201" max="10201" width="2.77734375" style="595" customWidth="1"/>
    <col min="10202" max="10202" width="19" style="595" customWidth="1"/>
    <col min="10203" max="10203" width="2.77734375" style="595" customWidth="1"/>
    <col min="10204" max="10204" width="18.109375" style="595" customWidth="1"/>
    <col min="10205" max="10205" width="2.77734375" style="595" customWidth="1"/>
    <col min="10206" max="10206" width="18.5546875" style="595" customWidth="1"/>
    <col min="10207" max="10207" width="2.77734375" style="595" customWidth="1"/>
    <col min="10208" max="10208" width="18.77734375" style="595" customWidth="1"/>
    <col min="10209" max="10209" width="2.77734375" style="595" customWidth="1"/>
    <col min="10210" max="10210" width="22.5546875" style="595" customWidth="1"/>
    <col min="10211" max="10211" width="2.77734375" style="595" customWidth="1"/>
    <col min="10212" max="10212" width="19.109375" style="595" customWidth="1"/>
    <col min="10213" max="10213" width="2.77734375" style="595" customWidth="1"/>
    <col min="10214" max="10214" width="22.77734375" style="595" customWidth="1"/>
    <col min="10215" max="10215" width="2.77734375" style="595" customWidth="1"/>
    <col min="10216" max="10216" width="24.109375" style="595" customWidth="1"/>
    <col min="10217" max="10217" width="2.77734375" style="595" customWidth="1"/>
    <col min="10218" max="10218" width="22.77734375" style="595" customWidth="1"/>
    <col min="10219" max="10219" width="2.77734375" style="595" customWidth="1"/>
    <col min="10220" max="10220" width="19.77734375" style="595" customWidth="1"/>
    <col min="10221" max="10221" width="2.77734375" style="595" customWidth="1"/>
    <col min="10222" max="10222" width="22.44140625" style="595" customWidth="1"/>
    <col min="10223" max="10223" width="2.77734375" style="595" customWidth="1"/>
    <col min="10224" max="10224" width="21.77734375" style="595" customWidth="1"/>
    <col min="10225" max="10225" width="2.77734375" style="595" customWidth="1"/>
    <col min="10226" max="10226" width="25.109375" style="595" customWidth="1"/>
    <col min="10227" max="10227" width="53.109375" style="595" customWidth="1"/>
    <col min="10228" max="10228" width="2.77734375" style="595" customWidth="1"/>
    <col min="10229" max="10229" width="25.109375" style="595" customWidth="1"/>
    <col min="10230" max="10230" width="2.77734375" style="595" customWidth="1"/>
    <col min="10231" max="10231" width="24" style="595" customWidth="1"/>
    <col min="10232" max="10232" width="2.77734375" style="595" customWidth="1"/>
    <col min="10233" max="10233" width="21.77734375" style="595" customWidth="1"/>
    <col min="10234" max="10234" width="2.77734375" style="595" customWidth="1"/>
    <col min="10235" max="10235" width="22.109375" style="595" customWidth="1"/>
    <col min="10236" max="10236" width="53.77734375" style="595" customWidth="1"/>
    <col min="10237" max="10237" width="2.77734375" style="595" customWidth="1"/>
    <col min="10238" max="10238" width="23.77734375" style="595" customWidth="1"/>
    <col min="10239" max="10239" width="2.77734375" style="595" customWidth="1"/>
    <col min="10240" max="10240" width="22.5546875" style="595" customWidth="1"/>
    <col min="10241" max="10241" width="2.77734375" style="595" customWidth="1"/>
    <col min="10242" max="10242" width="18.77734375" style="595" customWidth="1"/>
    <col min="10243" max="10243" width="2.77734375" style="595" customWidth="1"/>
    <col min="10244" max="10244" width="19.109375" style="595" customWidth="1"/>
    <col min="10245" max="10245" width="2.77734375" style="595" customWidth="1"/>
    <col min="10246" max="10246" width="19.77734375" style="595" customWidth="1"/>
    <col min="10247" max="10415" width="8.77734375" style="595"/>
    <col min="10416" max="10416" width="55.109375" style="595" customWidth="1"/>
    <col min="10417" max="10417" width="2.77734375" style="595" customWidth="1"/>
    <col min="10418" max="10418" width="19.44140625" style="595" customWidth="1"/>
    <col min="10419" max="10419" width="2.77734375" style="595" customWidth="1"/>
    <col min="10420" max="10420" width="20.77734375" style="595" customWidth="1"/>
    <col min="10421" max="10421" width="2.77734375" style="595" customWidth="1"/>
    <col min="10422" max="10422" width="21" style="595" customWidth="1"/>
    <col min="10423" max="10423" width="2.77734375" style="595" customWidth="1"/>
    <col min="10424" max="10424" width="18.77734375" style="595" customWidth="1"/>
    <col min="10425" max="10425" width="2.77734375" style="595" customWidth="1"/>
    <col min="10426" max="10426" width="16.77734375" style="595" customWidth="1"/>
    <col min="10427" max="10427" width="2.77734375" style="595" customWidth="1"/>
    <col min="10428" max="10428" width="16.44140625" style="595" customWidth="1"/>
    <col min="10429" max="10429" width="2.77734375" style="595" customWidth="1"/>
    <col min="10430" max="10430" width="19.77734375" style="595" customWidth="1"/>
    <col min="10431" max="10431" width="2.77734375" style="595" customWidth="1"/>
    <col min="10432" max="10432" width="19.44140625" style="595" customWidth="1"/>
    <col min="10433" max="10433" width="2.77734375" style="595" customWidth="1"/>
    <col min="10434" max="10434" width="17.109375" style="595" customWidth="1"/>
    <col min="10435" max="10435" width="2.77734375" style="595" customWidth="1"/>
    <col min="10436" max="10436" width="19.109375" style="595" customWidth="1"/>
    <col min="10437" max="10437" width="2.77734375" style="595" customWidth="1"/>
    <col min="10438" max="10438" width="18.109375" style="595" customWidth="1"/>
    <col min="10439" max="10439" width="2.77734375" style="595" customWidth="1"/>
    <col min="10440" max="10440" width="17.5546875" style="595" customWidth="1"/>
    <col min="10441" max="10441" width="2.77734375" style="595" customWidth="1"/>
    <col min="10442" max="10442" width="20.77734375" style="595" customWidth="1"/>
    <col min="10443" max="10443" width="2.77734375" style="595" customWidth="1"/>
    <col min="10444" max="10444" width="17.77734375" style="595" customWidth="1"/>
    <col min="10445" max="10445" width="2.77734375" style="595" customWidth="1"/>
    <col min="10446" max="10446" width="19.5546875" style="595" customWidth="1"/>
    <col min="10447" max="10447" width="2.77734375" style="595" customWidth="1"/>
    <col min="10448" max="10448" width="16" style="595" customWidth="1"/>
    <col min="10449" max="10449" width="2.77734375" style="595" customWidth="1"/>
    <col min="10450" max="10450" width="18.77734375" style="595" customWidth="1"/>
    <col min="10451" max="10451" width="2.77734375" style="595" customWidth="1"/>
    <col min="10452" max="10452" width="18.109375" style="595" customWidth="1"/>
    <col min="10453" max="10454" width="8.77734375" style="595" customWidth="1"/>
    <col min="10455" max="10455" width="2.77734375" style="595" customWidth="1"/>
    <col min="10456" max="10456" width="18.77734375" style="595" customWidth="1"/>
    <col min="10457" max="10457" width="2.77734375" style="595" customWidth="1"/>
    <col min="10458" max="10458" width="19" style="595" customWidth="1"/>
    <col min="10459" max="10459" width="2.77734375" style="595" customWidth="1"/>
    <col min="10460" max="10460" width="18.109375" style="595" customWidth="1"/>
    <col min="10461" max="10461" width="2.77734375" style="595" customWidth="1"/>
    <col min="10462" max="10462" width="18.5546875" style="595" customWidth="1"/>
    <col min="10463" max="10463" width="2.77734375" style="595" customWidth="1"/>
    <col min="10464" max="10464" width="18.77734375" style="595" customWidth="1"/>
    <col min="10465" max="10465" width="2.77734375" style="595" customWidth="1"/>
    <col min="10466" max="10466" width="22.5546875" style="595" customWidth="1"/>
    <col min="10467" max="10467" width="2.77734375" style="595" customWidth="1"/>
    <col min="10468" max="10468" width="19.109375" style="595" customWidth="1"/>
    <col min="10469" max="10469" width="2.77734375" style="595" customWidth="1"/>
    <col min="10470" max="10470" width="22.77734375" style="595" customWidth="1"/>
    <col min="10471" max="10471" width="2.77734375" style="595" customWidth="1"/>
    <col min="10472" max="10472" width="24.109375" style="595" customWidth="1"/>
    <col min="10473" max="10473" width="2.77734375" style="595" customWidth="1"/>
    <col min="10474" max="10474" width="22.77734375" style="595" customWidth="1"/>
    <col min="10475" max="10475" width="2.77734375" style="595" customWidth="1"/>
    <col min="10476" max="10476" width="19.77734375" style="595" customWidth="1"/>
    <col min="10477" max="10477" width="2.77734375" style="595" customWidth="1"/>
    <col min="10478" max="10478" width="22.44140625" style="595" customWidth="1"/>
    <col min="10479" max="10479" width="2.77734375" style="595" customWidth="1"/>
    <col min="10480" max="10480" width="21.77734375" style="595" customWidth="1"/>
    <col min="10481" max="10481" width="2.77734375" style="595" customWidth="1"/>
    <col min="10482" max="10482" width="25.109375" style="595" customWidth="1"/>
    <col min="10483" max="10483" width="53.109375" style="595" customWidth="1"/>
    <col min="10484" max="10484" width="2.77734375" style="595" customWidth="1"/>
    <col min="10485" max="10485" width="25.109375" style="595" customWidth="1"/>
    <col min="10486" max="10486" width="2.77734375" style="595" customWidth="1"/>
    <col min="10487" max="10487" width="24" style="595" customWidth="1"/>
    <col min="10488" max="10488" width="2.77734375" style="595" customWidth="1"/>
    <col min="10489" max="10489" width="21.77734375" style="595" customWidth="1"/>
    <col min="10490" max="10490" width="2.77734375" style="595" customWidth="1"/>
    <col min="10491" max="10491" width="22.109375" style="595" customWidth="1"/>
    <col min="10492" max="10492" width="53.77734375" style="595" customWidth="1"/>
    <col min="10493" max="10493" width="2.77734375" style="595" customWidth="1"/>
    <col min="10494" max="10494" width="23.77734375" style="595" customWidth="1"/>
    <col min="10495" max="10495" width="2.77734375" style="595" customWidth="1"/>
    <col min="10496" max="10496" width="22.5546875" style="595" customWidth="1"/>
    <col min="10497" max="10497" width="2.77734375" style="595" customWidth="1"/>
    <col min="10498" max="10498" width="18.77734375" style="595" customWidth="1"/>
    <col min="10499" max="10499" width="2.77734375" style="595" customWidth="1"/>
    <col min="10500" max="10500" width="19.109375" style="595" customWidth="1"/>
    <col min="10501" max="10501" width="2.77734375" style="595" customWidth="1"/>
    <col min="10502" max="10502" width="19.77734375" style="595" customWidth="1"/>
    <col min="10503" max="10671" width="8.77734375" style="595"/>
    <col min="10672" max="10672" width="55.109375" style="595" customWidth="1"/>
    <col min="10673" max="10673" width="2.77734375" style="595" customWidth="1"/>
    <col min="10674" max="10674" width="19.44140625" style="595" customWidth="1"/>
    <col min="10675" max="10675" width="2.77734375" style="595" customWidth="1"/>
    <col min="10676" max="10676" width="20.77734375" style="595" customWidth="1"/>
    <col min="10677" max="10677" width="2.77734375" style="595" customWidth="1"/>
    <col min="10678" max="10678" width="21" style="595" customWidth="1"/>
    <col min="10679" max="10679" width="2.77734375" style="595" customWidth="1"/>
    <col min="10680" max="10680" width="18.77734375" style="595" customWidth="1"/>
    <col min="10681" max="10681" width="2.77734375" style="595" customWidth="1"/>
    <col min="10682" max="10682" width="16.77734375" style="595" customWidth="1"/>
    <col min="10683" max="10683" width="2.77734375" style="595" customWidth="1"/>
    <col min="10684" max="10684" width="16.44140625" style="595" customWidth="1"/>
    <col min="10685" max="10685" width="2.77734375" style="595" customWidth="1"/>
    <col min="10686" max="10686" width="19.77734375" style="595" customWidth="1"/>
    <col min="10687" max="10687" width="2.77734375" style="595" customWidth="1"/>
    <col min="10688" max="10688" width="19.44140625" style="595" customWidth="1"/>
    <col min="10689" max="10689" width="2.77734375" style="595" customWidth="1"/>
    <col min="10690" max="10690" width="17.109375" style="595" customWidth="1"/>
    <col min="10691" max="10691" width="2.77734375" style="595" customWidth="1"/>
    <col min="10692" max="10692" width="19.109375" style="595" customWidth="1"/>
    <col min="10693" max="10693" width="2.77734375" style="595" customWidth="1"/>
    <col min="10694" max="10694" width="18.109375" style="595" customWidth="1"/>
    <col min="10695" max="10695" width="2.77734375" style="595" customWidth="1"/>
    <col min="10696" max="10696" width="17.5546875" style="595" customWidth="1"/>
    <col min="10697" max="10697" width="2.77734375" style="595" customWidth="1"/>
    <col min="10698" max="10698" width="20.77734375" style="595" customWidth="1"/>
    <col min="10699" max="10699" width="2.77734375" style="595" customWidth="1"/>
    <col min="10700" max="10700" width="17.77734375" style="595" customWidth="1"/>
    <col min="10701" max="10701" width="2.77734375" style="595" customWidth="1"/>
    <col min="10702" max="10702" width="19.5546875" style="595" customWidth="1"/>
    <col min="10703" max="10703" width="2.77734375" style="595" customWidth="1"/>
    <col min="10704" max="10704" width="16" style="595" customWidth="1"/>
    <col min="10705" max="10705" width="2.77734375" style="595" customWidth="1"/>
    <col min="10706" max="10706" width="18.77734375" style="595" customWidth="1"/>
    <col min="10707" max="10707" width="2.77734375" style="595" customWidth="1"/>
    <col min="10708" max="10708" width="18.109375" style="595" customWidth="1"/>
    <col min="10709" max="10710" width="8.77734375" style="595" customWidth="1"/>
    <col min="10711" max="10711" width="2.77734375" style="595" customWidth="1"/>
    <col min="10712" max="10712" width="18.77734375" style="595" customWidth="1"/>
    <col min="10713" max="10713" width="2.77734375" style="595" customWidth="1"/>
    <col min="10714" max="10714" width="19" style="595" customWidth="1"/>
    <col min="10715" max="10715" width="2.77734375" style="595" customWidth="1"/>
    <col min="10716" max="10716" width="18.109375" style="595" customWidth="1"/>
    <col min="10717" max="10717" width="2.77734375" style="595" customWidth="1"/>
    <col min="10718" max="10718" width="18.5546875" style="595" customWidth="1"/>
    <col min="10719" max="10719" width="2.77734375" style="595" customWidth="1"/>
    <col min="10720" max="10720" width="18.77734375" style="595" customWidth="1"/>
    <col min="10721" max="10721" width="2.77734375" style="595" customWidth="1"/>
    <col min="10722" max="10722" width="22.5546875" style="595" customWidth="1"/>
    <col min="10723" max="10723" width="2.77734375" style="595" customWidth="1"/>
    <col min="10724" max="10724" width="19.109375" style="595" customWidth="1"/>
    <col min="10725" max="10725" width="2.77734375" style="595" customWidth="1"/>
    <col min="10726" max="10726" width="22.77734375" style="595" customWidth="1"/>
    <col min="10727" max="10727" width="2.77734375" style="595" customWidth="1"/>
    <col min="10728" max="10728" width="24.109375" style="595" customWidth="1"/>
    <col min="10729" max="10729" width="2.77734375" style="595" customWidth="1"/>
    <col min="10730" max="10730" width="22.77734375" style="595" customWidth="1"/>
    <col min="10731" max="10731" width="2.77734375" style="595" customWidth="1"/>
    <col min="10732" max="10732" width="19.77734375" style="595" customWidth="1"/>
    <col min="10733" max="10733" width="2.77734375" style="595" customWidth="1"/>
    <col min="10734" max="10734" width="22.44140625" style="595" customWidth="1"/>
    <col min="10735" max="10735" width="2.77734375" style="595" customWidth="1"/>
    <col min="10736" max="10736" width="21.77734375" style="595" customWidth="1"/>
    <col min="10737" max="10737" width="2.77734375" style="595" customWidth="1"/>
    <col min="10738" max="10738" width="25.109375" style="595" customWidth="1"/>
    <col min="10739" max="10739" width="53.109375" style="595" customWidth="1"/>
    <col min="10740" max="10740" width="2.77734375" style="595" customWidth="1"/>
    <col min="10741" max="10741" width="25.109375" style="595" customWidth="1"/>
    <col min="10742" max="10742" width="2.77734375" style="595" customWidth="1"/>
    <col min="10743" max="10743" width="24" style="595" customWidth="1"/>
    <col min="10744" max="10744" width="2.77734375" style="595" customWidth="1"/>
    <col min="10745" max="10745" width="21.77734375" style="595" customWidth="1"/>
    <col min="10746" max="10746" width="2.77734375" style="595" customWidth="1"/>
    <col min="10747" max="10747" width="22.109375" style="595" customWidth="1"/>
    <col min="10748" max="10748" width="53.77734375" style="595" customWidth="1"/>
    <col min="10749" max="10749" width="2.77734375" style="595" customWidth="1"/>
    <col min="10750" max="10750" width="23.77734375" style="595" customWidth="1"/>
    <col min="10751" max="10751" width="2.77734375" style="595" customWidth="1"/>
    <col min="10752" max="10752" width="22.5546875" style="595" customWidth="1"/>
    <col min="10753" max="10753" width="2.77734375" style="595" customWidth="1"/>
    <col min="10754" max="10754" width="18.77734375" style="595" customWidth="1"/>
    <col min="10755" max="10755" width="2.77734375" style="595" customWidth="1"/>
    <col min="10756" max="10756" width="19.109375" style="595" customWidth="1"/>
    <col min="10757" max="10757" width="2.77734375" style="595" customWidth="1"/>
    <col min="10758" max="10758" width="19.77734375" style="595" customWidth="1"/>
    <col min="10759" max="10927" width="8.77734375" style="595"/>
    <col min="10928" max="10928" width="55.109375" style="595" customWidth="1"/>
    <col min="10929" max="10929" width="2.77734375" style="595" customWidth="1"/>
    <col min="10930" max="10930" width="19.44140625" style="595" customWidth="1"/>
    <col min="10931" max="10931" width="2.77734375" style="595" customWidth="1"/>
    <col min="10932" max="10932" width="20.77734375" style="595" customWidth="1"/>
    <col min="10933" max="10933" width="2.77734375" style="595" customWidth="1"/>
    <col min="10934" max="10934" width="21" style="595" customWidth="1"/>
    <col min="10935" max="10935" width="2.77734375" style="595" customWidth="1"/>
    <col min="10936" max="10936" width="18.77734375" style="595" customWidth="1"/>
    <col min="10937" max="10937" width="2.77734375" style="595" customWidth="1"/>
    <col min="10938" max="10938" width="16.77734375" style="595" customWidth="1"/>
    <col min="10939" max="10939" width="2.77734375" style="595" customWidth="1"/>
    <col min="10940" max="10940" width="16.44140625" style="595" customWidth="1"/>
    <col min="10941" max="10941" width="2.77734375" style="595" customWidth="1"/>
    <col min="10942" max="10942" width="19.77734375" style="595" customWidth="1"/>
    <col min="10943" max="10943" width="2.77734375" style="595" customWidth="1"/>
    <col min="10944" max="10944" width="19.44140625" style="595" customWidth="1"/>
    <col min="10945" max="10945" width="2.77734375" style="595" customWidth="1"/>
    <col min="10946" max="10946" width="17.109375" style="595" customWidth="1"/>
    <col min="10947" max="10947" width="2.77734375" style="595" customWidth="1"/>
    <col min="10948" max="10948" width="19.109375" style="595" customWidth="1"/>
    <col min="10949" max="10949" width="2.77734375" style="595" customWidth="1"/>
    <col min="10950" max="10950" width="18.109375" style="595" customWidth="1"/>
    <col min="10951" max="10951" width="2.77734375" style="595" customWidth="1"/>
    <col min="10952" max="10952" width="17.5546875" style="595" customWidth="1"/>
    <col min="10953" max="10953" width="2.77734375" style="595" customWidth="1"/>
    <col min="10954" max="10954" width="20.77734375" style="595" customWidth="1"/>
    <col min="10955" max="10955" width="2.77734375" style="595" customWidth="1"/>
    <col min="10956" max="10956" width="17.77734375" style="595" customWidth="1"/>
    <col min="10957" max="10957" width="2.77734375" style="595" customWidth="1"/>
    <col min="10958" max="10958" width="19.5546875" style="595" customWidth="1"/>
    <col min="10959" max="10959" width="2.77734375" style="595" customWidth="1"/>
    <col min="10960" max="10960" width="16" style="595" customWidth="1"/>
    <col min="10961" max="10961" width="2.77734375" style="595" customWidth="1"/>
    <col min="10962" max="10962" width="18.77734375" style="595" customWidth="1"/>
    <col min="10963" max="10963" width="2.77734375" style="595" customWidth="1"/>
    <col min="10964" max="10964" width="18.109375" style="595" customWidth="1"/>
    <col min="10965" max="10966" width="8.77734375" style="595" customWidth="1"/>
    <col min="10967" max="10967" width="2.77734375" style="595" customWidth="1"/>
    <col min="10968" max="10968" width="18.77734375" style="595" customWidth="1"/>
    <col min="10969" max="10969" width="2.77734375" style="595" customWidth="1"/>
    <col min="10970" max="10970" width="19" style="595" customWidth="1"/>
    <col min="10971" max="10971" width="2.77734375" style="595" customWidth="1"/>
    <col min="10972" max="10972" width="18.109375" style="595" customWidth="1"/>
    <col min="10973" max="10973" width="2.77734375" style="595" customWidth="1"/>
    <col min="10974" max="10974" width="18.5546875" style="595" customWidth="1"/>
    <col min="10975" max="10975" width="2.77734375" style="595" customWidth="1"/>
    <col min="10976" max="10976" width="18.77734375" style="595" customWidth="1"/>
    <col min="10977" max="10977" width="2.77734375" style="595" customWidth="1"/>
    <col min="10978" max="10978" width="22.5546875" style="595" customWidth="1"/>
    <col min="10979" max="10979" width="2.77734375" style="595" customWidth="1"/>
    <col min="10980" max="10980" width="19.109375" style="595" customWidth="1"/>
    <col min="10981" max="10981" width="2.77734375" style="595" customWidth="1"/>
    <col min="10982" max="10982" width="22.77734375" style="595" customWidth="1"/>
    <col min="10983" max="10983" width="2.77734375" style="595" customWidth="1"/>
    <col min="10984" max="10984" width="24.109375" style="595" customWidth="1"/>
    <col min="10985" max="10985" width="2.77734375" style="595" customWidth="1"/>
    <col min="10986" max="10986" width="22.77734375" style="595" customWidth="1"/>
    <col min="10987" max="10987" width="2.77734375" style="595" customWidth="1"/>
    <col min="10988" max="10988" width="19.77734375" style="595" customWidth="1"/>
    <col min="10989" max="10989" width="2.77734375" style="595" customWidth="1"/>
    <col min="10990" max="10990" width="22.44140625" style="595" customWidth="1"/>
    <col min="10991" max="10991" width="2.77734375" style="595" customWidth="1"/>
    <col min="10992" max="10992" width="21.77734375" style="595" customWidth="1"/>
    <col min="10993" max="10993" width="2.77734375" style="595" customWidth="1"/>
    <col min="10994" max="10994" width="25.109375" style="595" customWidth="1"/>
    <col min="10995" max="10995" width="53.109375" style="595" customWidth="1"/>
    <col min="10996" max="10996" width="2.77734375" style="595" customWidth="1"/>
    <col min="10997" max="10997" width="25.109375" style="595" customWidth="1"/>
    <col min="10998" max="10998" width="2.77734375" style="595" customWidth="1"/>
    <col min="10999" max="10999" width="24" style="595" customWidth="1"/>
    <col min="11000" max="11000" width="2.77734375" style="595" customWidth="1"/>
    <col min="11001" max="11001" width="21.77734375" style="595" customWidth="1"/>
    <col min="11002" max="11002" width="2.77734375" style="595" customWidth="1"/>
    <col min="11003" max="11003" width="22.109375" style="595" customWidth="1"/>
    <col min="11004" max="11004" width="53.77734375" style="595" customWidth="1"/>
    <col min="11005" max="11005" width="2.77734375" style="595" customWidth="1"/>
    <col min="11006" max="11006" width="23.77734375" style="595" customWidth="1"/>
    <col min="11007" max="11007" width="2.77734375" style="595" customWidth="1"/>
    <col min="11008" max="11008" width="22.5546875" style="595" customWidth="1"/>
    <col min="11009" max="11009" width="2.77734375" style="595" customWidth="1"/>
    <col min="11010" max="11010" width="18.77734375" style="595" customWidth="1"/>
    <col min="11011" max="11011" width="2.77734375" style="595" customWidth="1"/>
    <col min="11012" max="11012" width="19.109375" style="595" customWidth="1"/>
    <col min="11013" max="11013" width="2.77734375" style="595" customWidth="1"/>
    <col min="11014" max="11014" width="19.77734375" style="595" customWidth="1"/>
    <col min="11015" max="11183" width="8.77734375" style="595"/>
    <col min="11184" max="11184" width="55.109375" style="595" customWidth="1"/>
    <col min="11185" max="11185" width="2.77734375" style="595" customWidth="1"/>
    <col min="11186" max="11186" width="19.44140625" style="595" customWidth="1"/>
    <col min="11187" max="11187" width="2.77734375" style="595" customWidth="1"/>
    <col min="11188" max="11188" width="20.77734375" style="595" customWidth="1"/>
    <col min="11189" max="11189" width="2.77734375" style="595" customWidth="1"/>
    <col min="11190" max="11190" width="21" style="595" customWidth="1"/>
    <col min="11191" max="11191" width="2.77734375" style="595" customWidth="1"/>
    <col min="11192" max="11192" width="18.77734375" style="595" customWidth="1"/>
    <col min="11193" max="11193" width="2.77734375" style="595" customWidth="1"/>
    <col min="11194" max="11194" width="16.77734375" style="595" customWidth="1"/>
    <col min="11195" max="11195" width="2.77734375" style="595" customWidth="1"/>
    <col min="11196" max="11196" width="16.44140625" style="595" customWidth="1"/>
    <col min="11197" max="11197" width="2.77734375" style="595" customWidth="1"/>
    <col min="11198" max="11198" width="19.77734375" style="595" customWidth="1"/>
    <col min="11199" max="11199" width="2.77734375" style="595" customWidth="1"/>
    <col min="11200" max="11200" width="19.44140625" style="595" customWidth="1"/>
    <col min="11201" max="11201" width="2.77734375" style="595" customWidth="1"/>
    <col min="11202" max="11202" width="17.109375" style="595" customWidth="1"/>
    <col min="11203" max="11203" width="2.77734375" style="595" customWidth="1"/>
    <col min="11204" max="11204" width="19.109375" style="595" customWidth="1"/>
    <col min="11205" max="11205" width="2.77734375" style="595" customWidth="1"/>
    <col min="11206" max="11206" width="18.109375" style="595" customWidth="1"/>
    <col min="11207" max="11207" width="2.77734375" style="595" customWidth="1"/>
    <col min="11208" max="11208" width="17.5546875" style="595" customWidth="1"/>
    <col min="11209" max="11209" width="2.77734375" style="595" customWidth="1"/>
    <col min="11210" max="11210" width="20.77734375" style="595" customWidth="1"/>
    <col min="11211" max="11211" width="2.77734375" style="595" customWidth="1"/>
    <col min="11212" max="11212" width="17.77734375" style="595" customWidth="1"/>
    <col min="11213" max="11213" width="2.77734375" style="595" customWidth="1"/>
    <col min="11214" max="11214" width="19.5546875" style="595" customWidth="1"/>
    <col min="11215" max="11215" width="2.77734375" style="595" customWidth="1"/>
    <col min="11216" max="11216" width="16" style="595" customWidth="1"/>
    <col min="11217" max="11217" width="2.77734375" style="595" customWidth="1"/>
    <col min="11218" max="11218" width="18.77734375" style="595" customWidth="1"/>
    <col min="11219" max="11219" width="2.77734375" style="595" customWidth="1"/>
    <col min="11220" max="11220" width="18.109375" style="595" customWidth="1"/>
    <col min="11221" max="11222" width="8.77734375" style="595" customWidth="1"/>
    <col min="11223" max="11223" width="2.77734375" style="595" customWidth="1"/>
    <col min="11224" max="11224" width="18.77734375" style="595" customWidth="1"/>
    <col min="11225" max="11225" width="2.77734375" style="595" customWidth="1"/>
    <col min="11226" max="11226" width="19" style="595" customWidth="1"/>
    <col min="11227" max="11227" width="2.77734375" style="595" customWidth="1"/>
    <col min="11228" max="11228" width="18.109375" style="595" customWidth="1"/>
    <col min="11229" max="11229" width="2.77734375" style="595" customWidth="1"/>
    <col min="11230" max="11230" width="18.5546875" style="595" customWidth="1"/>
    <col min="11231" max="11231" width="2.77734375" style="595" customWidth="1"/>
    <col min="11232" max="11232" width="18.77734375" style="595" customWidth="1"/>
    <col min="11233" max="11233" width="2.77734375" style="595" customWidth="1"/>
    <col min="11234" max="11234" width="22.5546875" style="595" customWidth="1"/>
    <col min="11235" max="11235" width="2.77734375" style="595" customWidth="1"/>
    <col min="11236" max="11236" width="19.109375" style="595" customWidth="1"/>
    <col min="11237" max="11237" width="2.77734375" style="595" customWidth="1"/>
    <col min="11238" max="11238" width="22.77734375" style="595" customWidth="1"/>
    <col min="11239" max="11239" width="2.77734375" style="595" customWidth="1"/>
    <col min="11240" max="11240" width="24.109375" style="595" customWidth="1"/>
    <col min="11241" max="11241" width="2.77734375" style="595" customWidth="1"/>
    <col min="11242" max="11242" width="22.77734375" style="595" customWidth="1"/>
    <col min="11243" max="11243" width="2.77734375" style="595" customWidth="1"/>
    <col min="11244" max="11244" width="19.77734375" style="595" customWidth="1"/>
    <col min="11245" max="11245" width="2.77734375" style="595" customWidth="1"/>
    <col min="11246" max="11246" width="22.44140625" style="595" customWidth="1"/>
    <col min="11247" max="11247" width="2.77734375" style="595" customWidth="1"/>
    <col min="11248" max="11248" width="21.77734375" style="595" customWidth="1"/>
    <col min="11249" max="11249" width="2.77734375" style="595" customWidth="1"/>
    <col min="11250" max="11250" width="25.109375" style="595" customWidth="1"/>
    <col min="11251" max="11251" width="53.109375" style="595" customWidth="1"/>
    <col min="11252" max="11252" width="2.77734375" style="595" customWidth="1"/>
    <col min="11253" max="11253" width="25.109375" style="595" customWidth="1"/>
    <col min="11254" max="11254" width="2.77734375" style="595" customWidth="1"/>
    <col min="11255" max="11255" width="24" style="595" customWidth="1"/>
    <col min="11256" max="11256" width="2.77734375" style="595" customWidth="1"/>
    <col min="11257" max="11257" width="21.77734375" style="595" customWidth="1"/>
    <col min="11258" max="11258" width="2.77734375" style="595" customWidth="1"/>
    <col min="11259" max="11259" width="22.109375" style="595" customWidth="1"/>
    <col min="11260" max="11260" width="53.77734375" style="595" customWidth="1"/>
    <col min="11261" max="11261" width="2.77734375" style="595" customWidth="1"/>
    <col min="11262" max="11262" width="23.77734375" style="595" customWidth="1"/>
    <col min="11263" max="11263" width="2.77734375" style="595" customWidth="1"/>
    <col min="11264" max="11264" width="22.5546875" style="595" customWidth="1"/>
    <col min="11265" max="11265" width="2.77734375" style="595" customWidth="1"/>
    <col min="11266" max="11266" width="18.77734375" style="595" customWidth="1"/>
    <col min="11267" max="11267" width="2.77734375" style="595" customWidth="1"/>
    <col min="11268" max="11268" width="19.109375" style="595" customWidth="1"/>
    <col min="11269" max="11269" width="2.77734375" style="595" customWidth="1"/>
    <col min="11270" max="11270" width="19.77734375" style="595" customWidth="1"/>
    <col min="11271" max="11439" width="8.77734375" style="595"/>
    <col min="11440" max="11440" width="55.109375" style="595" customWidth="1"/>
    <col min="11441" max="11441" width="2.77734375" style="595" customWidth="1"/>
    <col min="11442" max="11442" width="19.44140625" style="595" customWidth="1"/>
    <col min="11443" max="11443" width="2.77734375" style="595" customWidth="1"/>
    <col min="11444" max="11444" width="20.77734375" style="595" customWidth="1"/>
    <col min="11445" max="11445" width="2.77734375" style="595" customWidth="1"/>
    <col min="11446" max="11446" width="21" style="595" customWidth="1"/>
    <col min="11447" max="11447" width="2.77734375" style="595" customWidth="1"/>
    <col min="11448" max="11448" width="18.77734375" style="595" customWidth="1"/>
    <col min="11449" max="11449" width="2.77734375" style="595" customWidth="1"/>
    <col min="11450" max="11450" width="16.77734375" style="595" customWidth="1"/>
    <col min="11451" max="11451" width="2.77734375" style="595" customWidth="1"/>
    <col min="11452" max="11452" width="16.44140625" style="595" customWidth="1"/>
    <col min="11453" max="11453" width="2.77734375" style="595" customWidth="1"/>
    <col min="11454" max="11454" width="19.77734375" style="595" customWidth="1"/>
    <col min="11455" max="11455" width="2.77734375" style="595" customWidth="1"/>
    <col min="11456" max="11456" width="19.44140625" style="595" customWidth="1"/>
    <col min="11457" max="11457" width="2.77734375" style="595" customWidth="1"/>
    <col min="11458" max="11458" width="17.109375" style="595" customWidth="1"/>
    <col min="11459" max="11459" width="2.77734375" style="595" customWidth="1"/>
    <col min="11460" max="11460" width="19.109375" style="595" customWidth="1"/>
    <col min="11461" max="11461" width="2.77734375" style="595" customWidth="1"/>
    <col min="11462" max="11462" width="18.109375" style="595" customWidth="1"/>
    <col min="11463" max="11463" width="2.77734375" style="595" customWidth="1"/>
    <col min="11464" max="11464" width="17.5546875" style="595" customWidth="1"/>
    <col min="11465" max="11465" width="2.77734375" style="595" customWidth="1"/>
    <col min="11466" max="11466" width="20.77734375" style="595" customWidth="1"/>
    <col min="11467" max="11467" width="2.77734375" style="595" customWidth="1"/>
    <col min="11468" max="11468" width="17.77734375" style="595" customWidth="1"/>
    <col min="11469" max="11469" width="2.77734375" style="595" customWidth="1"/>
    <col min="11470" max="11470" width="19.5546875" style="595" customWidth="1"/>
    <col min="11471" max="11471" width="2.77734375" style="595" customWidth="1"/>
    <col min="11472" max="11472" width="16" style="595" customWidth="1"/>
    <col min="11473" max="11473" width="2.77734375" style="595" customWidth="1"/>
    <col min="11474" max="11474" width="18.77734375" style="595" customWidth="1"/>
    <col min="11475" max="11475" width="2.77734375" style="595" customWidth="1"/>
    <col min="11476" max="11476" width="18.109375" style="595" customWidth="1"/>
    <col min="11477" max="11478" width="8.77734375" style="595" customWidth="1"/>
    <col min="11479" max="11479" width="2.77734375" style="595" customWidth="1"/>
    <col min="11480" max="11480" width="18.77734375" style="595" customWidth="1"/>
    <col min="11481" max="11481" width="2.77734375" style="595" customWidth="1"/>
    <col min="11482" max="11482" width="19" style="595" customWidth="1"/>
    <col min="11483" max="11483" width="2.77734375" style="595" customWidth="1"/>
    <col min="11484" max="11484" width="18.109375" style="595" customWidth="1"/>
    <col min="11485" max="11485" width="2.77734375" style="595" customWidth="1"/>
    <col min="11486" max="11486" width="18.5546875" style="595" customWidth="1"/>
    <col min="11487" max="11487" width="2.77734375" style="595" customWidth="1"/>
    <col min="11488" max="11488" width="18.77734375" style="595" customWidth="1"/>
    <col min="11489" max="11489" width="2.77734375" style="595" customWidth="1"/>
    <col min="11490" max="11490" width="22.5546875" style="595" customWidth="1"/>
    <col min="11491" max="11491" width="2.77734375" style="595" customWidth="1"/>
    <col min="11492" max="11492" width="19.109375" style="595" customWidth="1"/>
    <col min="11493" max="11493" width="2.77734375" style="595" customWidth="1"/>
    <col min="11494" max="11494" width="22.77734375" style="595" customWidth="1"/>
    <col min="11495" max="11495" width="2.77734375" style="595" customWidth="1"/>
    <col min="11496" max="11496" width="24.109375" style="595" customWidth="1"/>
    <col min="11497" max="11497" width="2.77734375" style="595" customWidth="1"/>
    <col min="11498" max="11498" width="22.77734375" style="595" customWidth="1"/>
    <col min="11499" max="11499" width="2.77734375" style="595" customWidth="1"/>
    <col min="11500" max="11500" width="19.77734375" style="595" customWidth="1"/>
    <col min="11501" max="11501" width="2.77734375" style="595" customWidth="1"/>
    <col min="11502" max="11502" width="22.44140625" style="595" customWidth="1"/>
    <col min="11503" max="11503" width="2.77734375" style="595" customWidth="1"/>
    <col min="11504" max="11504" width="21.77734375" style="595" customWidth="1"/>
    <col min="11505" max="11505" width="2.77734375" style="595" customWidth="1"/>
    <col min="11506" max="11506" width="25.109375" style="595" customWidth="1"/>
    <col min="11507" max="11507" width="53.109375" style="595" customWidth="1"/>
    <col min="11508" max="11508" width="2.77734375" style="595" customWidth="1"/>
    <col min="11509" max="11509" width="25.109375" style="595" customWidth="1"/>
    <col min="11510" max="11510" width="2.77734375" style="595" customWidth="1"/>
    <col min="11511" max="11511" width="24" style="595" customWidth="1"/>
    <col min="11512" max="11512" width="2.77734375" style="595" customWidth="1"/>
    <col min="11513" max="11513" width="21.77734375" style="595" customWidth="1"/>
    <col min="11514" max="11514" width="2.77734375" style="595" customWidth="1"/>
    <col min="11515" max="11515" width="22.109375" style="595" customWidth="1"/>
    <col min="11516" max="11516" width="53.77734375" style="595" customWidth="1"/>
    <col min="11517" max="11517" width="2.77734375" style="595" customWidth="1"/>
    <col min="11518" max="11518" width="23.77734375" style="595" customWidth="1"/>
    <col min="11519" max="11519" width="2.77734375" style="595" customWidth="1"/>
    <col min="11520" max="11520" width="22.5546875" style="595" customWidth="1"/>
    <col min="11521" max="11521" width="2.77734375" style="595" customWidth="1"/>
    <col min="11522" max="11522" width="18.77734375" style="595" customWidth="1"/>
    <col min="11523" max="11523" width="2.77734375" style="595" customWidth="1"/>
    <col min="11524" max="11524" width="19.109375" style="595" customWidth="1"/>
    <col min="11525" max="11525" width="2.77734375" style="595" customWidth="1"/>
    <col min="11526" max="11526" width="19.77734375" style="595" customWidth="1"/>
    <col min="11527" max="11695" width="8.77734375" style="595"/>
    <col min="11696" max="11696" width="55.109375" style="595" customWidth="1"/>
    <col min="11697" max="11697" width="2.77734375" style="595" customWidth="1"/>
    <col min="11698" max="11698" width="19.44140625" style="595" customWidth="1"/>
    <col min="11699" max="11699" width="2.77734375" style="595" customWidth="1"/>
    <col min="11700" max="11700" width="20.77734375" style="595" customWidth="1"/>
    <col min="11701" max="11701" width="2.77734375" style="595" customWidth="1"/>
    <col min="11702" max="11702" width="21" style="595" customWidth="1"/>
    <col min="11703" max="11703" width="2.77734375" style="595" customWidth="1"/>
    <col min="11704" max="11704" width="18.77734375" style="595" customWidth="1"/>
    <col min="11705" max="11705" width="2.77734375" style="595" customWidth="1"/>
    <col min="11706" max="11706" width="16.77734375" style="595" customWidth="1"/>
    <col min="11707" max="11707" width="2.77734375" style="595" customWidth="1"/>
    <col min="11708" max="11708" width="16.44140625" style="595" customWidth="1"/>
    <col min="11709" max="11709" width="2.77734375" style="595" customWidth="1"/>
    <col min="11710" max="11710" width="19.77734375" style="595" customWidth="1"/>
    <col min="11711" max="11711" width="2.77734375" style="595" customWidth="1"/>
    <col min="11712" max="11712" width="19.44140625" style="595" customWidth="1"/>
    <col min="11713" max="11713" width="2.77734375" style="595" customWidth="1"/>
    <col min="11714" max="11714" width="17.109375" style="595" customWidth="1"/>
    <col min="11715" max="11715" width="2.77734375" style="595" customWidth="1"/>
    <col min="11716" max="11716" width="19.109375" style="595" customWidth="1"/>
    <col min="11717" max="11717" width="2.77734375" style="595" customWidth="1"/>
    <col min="11718" max="11718" width="18.109375" style="595" customWidth="1"/>
    <col min="11719" max="11719" width="2.77734375" style="595" customWidth="1"/>
    <col min="11720" max="11720" width="17.5546875" style="595" customWidth="1"/>
    <col min="11721" max="11721" width="2.77734375" style="595" customWidth="1"/>
    <col min="11722" max="11722" width="20.77734375" style="595" customWidth="1"/>
    <col min="11723" max="11723" width="2.77734375" style="595" customWidth="1"/>
    <col min="11724" max="11724" width="17.77734375" style="595" customWidth="1"/>
    <col min="11725" max="11725" width="2.77734375" style="595" customWidth="1"/>
    <col min="11726" max="11726" width="19.5546875" style="595" customWidth="1"/>
    <col min="11727" max="11727" width="2.77734375" style="595" customWidth="1"/>
    <col min="11728" max="11728" width="16" style="595" customWidth="1"/>
    <col min="11729" max="11729" width="2.77734375" style="595" customWidth="1"/>
    <col min="11730" max="11730" width="18.77734375" style="595" customWidth="1"/>
    <col min="11731" max="11731" width="2.77734375" style="595" customWidth="1"/>
    <col min="11732" max="11732" width="18.109375" style="595" customWidth="1"/>
    <col min="11733" max="11734" width="8.77734375" style="595" customWidth="1"/>
    <col min="11735" max="11735" width="2.77734375" style="595" customWidth="1"/>
    <col min="11736" max="11736" width="18.77734375" style="595" customWidth="1"/>
    <col min="11737" max="11737" width="2.77734375" style="595" customWidth="1"/>
    <col min="11738" max="11738" width="19" style="595" customWidth="1"/>
    <col min="11739" max="11739" width="2.77734375" style="595" customWidth="1"/>
    <col min="11740" max="11740" width="18.109375" style="595" customWidth="1"/>
    <col min="11741" max="11741" width="2.77734375" style="595" customWidth="1"/>
    <col min="11742" max="11742" width="18.5546875" style="595" customWidth="1"/>
    <col min="11743" max="11743" width="2.77734375" style="595" customWidth="1"/>
    <col min="11744" max="11744" width="18.77734375" style="595" customWidth="1"/>
    <col min="11745" max="11745" width="2.77734375" style="595" customWidth="1"/>
    <col min="11746" max="11746" width="22.5546875" style="595" customWidth="1"/>
    <col min="11747" max="11747" width="2.77734375" style="595" customWidth="1"/>
    <col min="11748" max="11748" width="19.109375" style="595" customWidth="1"/>
    <col min="11749" max="11749" width="2.77734375" style="595" customWidth="1"/>
    <col min="11750" max="11750" width="22.77734375" style="595" customWidth="1"/>
    <col min="11751" max="11751" width="2.77734375" style="595" customWidth="1"/>
    <col min="11752" max="11752" width="24.109375" style="595" customWidth="1"/>
    <col min="11753" max="11753" width="2.77734375" style="595" customWidth="1"/>
    <col min="11754" max="11754" width="22.77734375" style="595" customWidth="1"/>
    <col min="11755" max="11755" width="2.77734375" style="595" customWidth="1"/>
    <col min="11756" max="11756" width="19.77734375" style="595" customWidth="1"/>
    <col min="11757" max="11757" width="2.77734375" style="595" customWidth="1"/>
    <col min="11758" max="11758" width="22.44140625" style="595" customWidth="1"/>
    <col min="11759" max="11759" width="2.77734375" style="595" customWidth="1"/>
    <col min="11760" max="11760" width="21.77734375" style="595" customWidth="1"/>
    <col min="11761" max="11761" width="2.77734375" style="595" customWidth="1"/>
    <col min="11762" max="11762" width="25.109375" style="595" customWidth="1"/>
    <col min="11763" max="11763" width="53.109375" style="595" customWidth="1"/>
    <col min="11764" max="11764" width="2.77734375" style="595" customWidth="1"/>
    <col min="11765" max="11765" width="25.109375" style="595" customWidth="1"/>
    <col min="11766" max="11766" width="2.77734375" style="595" customWidth="1"/>
    <col min="11767" max="11767" width="24" style="595" customWidth="1"/>
    <col min="11768" max="11768" width="2.77734375" style="595" customWidth="1"/>
    <col min="11769" max="11769" width="21.77734375" style="595" customWidth="1"/>
    <col min="11770" max="11770" width="2.77734375" style="595" customWidth="1"/>
    <col min="11771" max="11771" width="22.109375" style="595" customWidth="1"/>
    <col min="11772" max="11772" width="53.77734375" style="595" customWidth="1"/>
    <col min="11773" max="11773" width="2.77734375" style="595" customWidth="1"/>
    <col min="11774" max="11774" width="23.77734375" style="595" customWidth="1"/>
    <col min="11775" max="11775" width="2.77734375" style="595" customWidth="1"/>
    <col min="11776" max="11776" width="22.5546875" style="595" customWidth="1"/>
    <col min="11777" max="11777" width="2.77734375" style="595" customWidth="1"/>
    <col min="11778" max="11778" width="18.77734375" style="595" customWidth="1"/>
    <col min="11779" max="11779" width="2.77734375" style="595" customWidth="1"/>
    <col min="11780" max="11780" width="19.109375" style="595" customWidth="1"/>
    <col min="11781" max="11781" width="2.77734375" style="595" customWidth="1"/>
    <col min="11782" max="11782" width="19.77734375" style="595" customWidth="1"/>
    <col min="11783" max="11951" width="8.77734375" style="595"/>
    <col min="11952" max="11952" width="55.109375" style="595" customWidth="1"/>
    <col min="11953" max="11953" width="2.77734375" style="595" customWidth="1"/>
    <col min="11954" max="11954" width="19.44140625" style="595" customWidth="1"/>
    <col min="11955" max="11955" width="2.77734375" style="595" customWidth="1"/>
    <col min="11956" max="11956" width="20.77734375" style="595" customWidth="1"/>
    <col min="11957" max="11957" width="2.77734375" style="595" customWidth="1"/>
    <col min="11958" max="11958" width="21" style="595" customWidth="1"/>
    <col min="11959" max="11959" width="2.77734375" style="595" customWidth="1"/>
    <col min="11960" max="11960" width="18.77734375" style="595" customWidth="1"/>
    <col min="11961" max="11961" width="2.77734375" style="595" customWidth="1"/>
    <col min="11962" max="11962" width="16.77734375" style="595" customWidth="1"/>
    <col min="11963" max="11963" width="2.77734375" style="595" customWidth="1"/>
    <col min="11964" max="11964" width="16.44140625" style="595" customWidth="1"/>
    <col min="11965" max="11965" width="2.77734375" style="595" customWidth="1"/>
    <col min="11966" max="11966" width="19.77734375" style="595" customWidth="1"/>
    <col min="11967" max="11967" width="2.77734375" style="595" customWidth="1"/>
    <col min="11968" max="11968" width="19.44140625" style="595" customWidth="1"/>
    <col min="11969" max="11969" width="2.77734375" style="595" customWidth="1"/>
    <col min="11970" max="11970" width="17.109375" style="595" customWidth="1"/>
    <col min="11971" max="11971" width="2.77734375" style="595" customWidth="1"/>
    <col min="11972" max="11972" width="19.109375" style="595" customWidth="1"/>
    <col min="11973" max="11973" width="2.77734375" style="595" customWidth="1"/>
    <col min="11974" max="11974" width="18.109375" style="595" customWidth="1"/>
    <col min="11975" max="11975" width="2.77734375" style="595" customWidth="1"/>
    <col min="11976" max="11976" width="17.5546875" style="595" customWidth="1"/>
    <col min="11977" max="11977" width="2.77734375" style="595" customWidth="1"/>
    <col min="11978" max="11978" width="20.77734375" style="595" customWidth="1"/>
    <col min="11979" max="11979" width="2.77734375" style="595" customWidth="1"/>
    <col min="11980" max="11980" width="17.77734375" style="595" customWidth="1"/>
    <col min="11981" max="11981" width="2.77734375" style="595" customWidth="1"/>
    <col min="11982" max="11982" width="19.5546875" style="595" customWidth="1"/>
    <col min="11983" max="11983" width="2.77734375" style="595" customWidth="1"/>
    <col min="11984" max="11984" width="16" style="595" customWidth="1"/>
    <col min="11985" max="11985" width="2.77734375" style="595" customWidth="1"/>
    <col min="11986" max="11986" width="18.77734375" style="595" customWidth="1"/>
    <col min="11987" max="11987" width="2.77734375" style="595" customWidth="1"/>
    <col min="11988" max="11988" width="18.109375" style="595" customWidth="1"/>
    <col min="11989" max="11990" width="8.77734375" style="595" customWidth="1"/>
    <col min="11991" max="11991" width="2.77734375" style="595" customWidth="1"/>
    <col min="11992" max="11992" width="18.77734375" style="595" customWidth="1"/>
    <col min="11993" max="11993" width="2.77734375" style="595" customWidth="1"/>
    <col min="11994" max="11994" width="19" style="595" customWidth="1"/>
    <col min="11995" max="11995" width="2.77734375" style="595" customWidth="1"/>
    <col min="11996" max="11996" width="18.109375" style="595" customWidth="1"/>
    <col min="11997" max="11997" width="2.77734375" style="595" customWidth="1"/>
    <col min="11998" max="11998" width="18.5546875" style="595" customWidth="1"/>
    <col min="11999" max="11999" width="2.77734375" style="595" customWidth="1"/>
    <col min="12000" max="12000" width="18.77734375" style="595" customWidth="1"/>
    <col min="12001" max="12001" width="2.77734375" style="595" customWidth="1"/>
    <col min="12002" max="12002" width="22.5546875" style="595" customWidth="1"/>
    <col min="12003" max="12003" width="2.77734375" style="595" customWidth="1"/>
    <col min="12004" max="12004" width="19.109375" style="595" customWidth="1"/>
    <col min="12005" max="12005" width="2.77734375" style="595" customWidth="1"/>
    <col min="12006" max="12006" width="22.77734375" style="595" customWidth="1"/>
    <col min="12007" max="12007" width="2.77734375" style="595" customWidth="1"/>
    <col min="12008" max="12008" width="24.109375" style="595" customWidth="1"/>
    <col min="12009" max="12009" width="2.77734375" style="595" customWidth="1"/>
    <col min="12010" max="12010" width="22.77734375" style="595" customWidth="1"/>
    <col min="12011" max="12011" width="2.77734375" style="595" customWidth="1"/>
    <col min="12012" max="12012" width="19.77734375" style="595" customWidth="1"/>
    <col min="12013" max="12013" width="2.77734375" style="595" customWidth="1"/>
    <col min="12014" max="12014" width="22.44140625" style="595" customWidth="1"/>
    <col min="12015" max="12015" width="2.77734375" style="595" customWidth="1"/>
    <col min="12016" max="12016" width="21.77734375" style="595" customWidth="1"/>
    <col min="12017" max="12017" width="2.77734375" style="595" customWidth="1"/>
    <col min="12018" max="12018" width="25.109375" style="595" customWidth="1"/>
    <col min="12019" max="12019" width="53.109375" style="595" customWidth="1"/>
    <col min="12020" max="12020" width="2.77734375" style="595" customWidth="1"/>
    <col min="12021" max="12021" width="25.109375" style="595" customWidth="1"/>
    <col min="12022" max="12022" width="2.77734375" style="595" customWidth="1"/>
    <col min="12023" max="12023" width="24" style="595" customWidth="1"/>
    <col min="12024" max="12024" width="2.77734375" style="595" customWidth="1"/>
    <col min="12025" max="12025" width="21.77734375" style="595" customWidth="1"/>
    <col min="12026" max="12026" width="2.77734375" style="595" customWidth="1"/>
    <col min="12027" max="12027" width="22.109375" style="595" customWidth="1"/>
    <col min="12028" max="12028" width="53.77734375" style="595" customWidth="1"/>
    <col min="12029" max="12029" width="2.77734375" style="595" customWidth="1"/>
    <col min="12030" max="12030" width="23.77734375" style="595" customWidth="1"/>
    <col min="12031" max="12031" width="2.77734375" style="595" customWidth="1"/>
    <col min="12032" max="12032" width="22.5546875" style="595" customWidth="1"/>
    <col min="12033" max="12033" width="2.77734375" style="595" customWidth="1"/>
    <col min="12034" max="12034" width="18.77734375" style="595" customWidth="1"/>
    <col min="12035" max="12035" width="2.77734375" style="595" customWidth="1"/>
    <col min="12036" max="12036" width="19.109375" style="595" customWidth="1"/>
    <col min="12037" max="12037" width="2.77734375" style="595" customWidth="1"/>
    <col min="12038" max="12038" width="19.77734375" style="595" customWidth="1"/>
    <col min="12039" max="12207" width="8.77734375" style="595"/>
    <col min="12208" max="12208" width="55.109375" style="595" customWidth="1"/>
    <col min="12209" max="12209" width="2.77734375" style="595" customWidth="1"/>
    <col min="12210" max="12210" width="19.44140625" style="595" customWidth="1"/>
    <col min="12211" max="12211" width="2.77734375" style="595" customWidth="1"/>
    <col min="12212" max="12212" width="20.77734375" style="595" customWidth="1"/>
    <col min="12213" max="12213" width="2.77734375" style="595" customWidth="1"/>
    <col min="12214" max="12214" width="21" style="595" customWidth="1"/>
    <col min="12215" max="12215" width="2.77734375" style="595" customWidth="1"/>
    <col min="12216" max="12216" width="18.77734375" style="595" customWidth="1"/>
    <col min="12217" max="12217" width="2.77734375" style="595" customWidth="1"/>
    <col min="12218" max="12218" width="16.77734375" style="595" customWidth="1"/>
    <col min="12219" max="12219" width="2.77734375" style="595" customWidth="1"/>
    <col min="12220" max="12220" width="16.44140625" style="595" customWidth="1"/>
    <col min="12221" max="12221" width="2.77734375" style="595" customWidth="1"/>
    <col min="12222" max="12222" width="19.77734375" style="595" customWidth="1"/>
    <col min="12223" max="12223" width="2.77734375" style="595" customWidth="1"/>
    <col min="12224" max="12224" width="19.44140625" style="595" customWidth="1"/>
    <col min="12225" max="12225" width="2.77734375" style="595" customWidth="1"/>
    <col min="12226" max="12226" width="17.109375" style="595" customWidth="1"/>
    <col min="12227" max="12227" width="2.77734375" style="595" customWidth="1"/>
    <col min="12228" max="12228" width="19.109375" style="595" customWidth="1"/>
    <col min="12229" max="12229" width="2.77734375" style="595" customWidth="1"/>
    <col min="12230" max="12230" width="18.109375" style="595" customWidth="1"/>
    <col min="12231" max="12231" width="2.77734375" style="595" customWidth="1"/>
    <col min="12232" max="12232" width="17.5546875" style="595" customWidth="1"/>
    <col min="12233" max="12233" width="2.77734375" style="595" customWidth="1"/>
    <col min="12234" max="12234" width="20.77734375" style="595" customWidth="1"/>
    <col min="12235" max="12235" width="2.77734375" style="595" customWidth="1"/>
    <col min="12236" max="12236" width="17.77734375" style="595" customWidth="1"/>
    <col min="12237" max="12237" width="2.77734375" style="595" customWidth="1"/>
    <col min="12238" max="12238" width="19.5546875" style="595" customWidth="1"/>
    <col min="12239" max="12239" width="2.77734375" style="595" customWidth="1"/>
    <col min="12240" max="12240" width="16" style="595" customWidth="1"/>
    <col min="12241" max="12241" width="2.77734375" style="595" customWidth="1"/>
    <col min="12242" max="12242" width="18.77734375" style="595" customWidth="1"/>
    <col min="12243" max="12243" width="2.77734375" style="595" customWidth="1"/>
    <col min="12244" max="12244" width="18.109375" style="595" customWidth="1"/>
    <col min="12245" max="12246" width="8.77734375" style="595" customWidth="1"/>
    <col min="12247" max="12247" width="2.77734375" style="595" customWidth="1"/>
    <col min="12248" max="12248" width="18.77734375" style="595" customWidth="1"/>
    <col min="12249" max="12249" width="2.77734375" style="595" customWidth="1"/>
    <col min="12250" max="12250" width="19" style="595" customWidth="1"/>
    <col min="12251" max="12251" width="2.77734375" style="595" customWidth="1"/>
    <col min="12252" max="12252" width="18.109375" style="595" customWidth="1"/>
    <col min="12253" max="12253" width="2.77734375" style="595" customWidth="1"/>
    <col min="12254" max="12254" width="18.5546875" style="595" customWidth="1"/>
    <col min="12255" max="12255" width="2.77734375" style="595" customWidth="1"/>
    <col min="12256" max="12256" width="18.77734375" style="595" customWidth="1"/>
    <col min="12257" max="12257" width="2.77734375" style="595" customWidth="1"/>
    <col min="12258" max="12258" width="22.5546875" style="595" customWidth="1"/>
    <col min="12259" max="12259" width="2.77734375" style="595" customWidth="1"/>
    <col min="12260" max="12260" width="19.109375" style="595" customWidth="1"/>
    <col min="12261" max="12261" width="2.77734375" style="595" customWidth="1"/>
    <col min="12262" max="12262" width="22.77734375" style="595" customWidth="1"/>
    <col min="12263" max="12263" width="2.77734375" style="595" customWidth="1"/>
    <col min="12264" max="12264" width="24.109375" style="595" customWidth="1"/>
    <col min="12265" max="12265" width="2.77734375" style="595" customWidth="1"/>
    <col min="12266" max="12266" width="22.77734375" style="595" customWidth="1"/>
    <col min="12267" max="12267" width="2.77734375" style="595" customWidth="1"/>
    <col min="12268" max="12268" width="19.77734375" style="595" customWidth="1"/>
    <col min="12269" max="12269" width="2.77734375" style="595" customWidth="1"/>
    <col min="12270" max="12270" width="22.44140625" style="595" customWidth="1"/>
    <col min="12271" max="12271" width="2.77734375" style="595" customWidth="1"/>
    <col min="12272" max="12272" width="21.77734375" style="595" customWidth="1"/>
    <col min="12273" max="12273" width="2.77734375" style="595" customWidth="1"/>
    <col min="12274" max="12274" width="25.109375" style="595" customWidth="1"/>
    <col min="12275" max="12275" width="53.109375" style="595" customWidth="1"/>
    <col min="12276" max="12276" width="2.77734375" style="595" customWidth="1"/>
    <col min="12277" max="12277" width="25.109375" style="595" customWidth="1"/>
    <col min="12278" max="12278" width="2.77734375" style="595" customWidth="1"/>
    <col min="12279" max="12279" width="24" style="595" customWidth="1"/>
    <col min="12280" max="12280" width="2.77734375" style="595" customWidth="1"/>
    <col min="12281" max="12281" width="21.77734375" style="595" customWidth="1"/>
    <col min="12282" max="12282" width="2.77734375" style="595" customWidth="1"/>
    <col min="12283" max="12283" width="22.109375" style="595" customWidth="1"/>
    <col min="12284" max="12284" width="53.77734375" style="595" customWidth="1"/>
    <col min="12285" max="12285" width="2.77734375" style="595" customWidth="1"/>
    <col min="12286" max="12286" width="23.77734375" style="595" customWidth="1"/>
    <col min="12287" max="12287" width="2.77734375" style="595" customWidth="1"/>
    <col min="12288" max="12288" width="22.5546875" style="595" customWidth="1"/>
    <col min="12289" max="12289" width="2.77734375" style="595" customWidth="1"/>
    <col min="12290" max="12290" width="18.77734375" style="595" customWidth="1"/>
    <col min="12291" max="12291" width="2.77734375" style="595" customWidth="1"/>
    <col min="12292" max="12292" width="19.109375" style="595" customWidth="1"/>
    <col min="12293" max="12293" width="2.77734375" style="595" customWidth="1"/>
    <col min="12294" max="12294" width="19.77734375" style="595" customWidth="1"/>
    <col min="12295" max="12463" width="8.77734375" style="595"/>
    <col min="12464" max="12464" width="55.109375" style="595" customWidth="1"/>
    <col min="12465" max="12465" width="2.77734375" style="595" customWidth="1"/>
    <col min="12466" max="12466" width="19.44140625" style="595" customWidth="1"/>
    <col min="12467" max="12467" width="2.77734375" style="595" customWidth="1"/>
    <col min="12468" max="12468" width="20.77734375" style="595" customWidth="1"/>
    <col min="12469" max="12469" width="2.77734375" style="595" customWidth="1"/>
    <col min="12470" max="12470" width="21" style="595" customWidth="1"/>
    <col min="12471" max="12471" width="2.77734375" style="595" customWidth="1"/>
    <col min="12472" max="12472" width="18.77734375" style="595" customWidth="1"/>
    <col min="12473" max="12473" width="2.77734375" style="595" customWidth="1"/>
    <col min="12474" max="12474" width="16.77734375" style="595" customWidth="1"/>
    <col min="12475" max="12475" width="2.77734375" style="595" customWidth="1"/>
    <col min="12476" max="12476" width="16.44140625" style="595" customWidth="1"/>
    <col min="12477" max="12477" width="2.77734375" style="595" customWidth="1"/>
    <col min="12478" max="12478" width="19.77734375" style="595" customWidth="1"/>
    <col min="12479" max="12479" width="2.77734375" style="595" customWidth="1"/>
    <col min="12480" max="12480" width="19.44140625" style="595" customWidth="1"/>
    <col min="12481" max="12481" width="2.77734375" style="595" customWidth="1"/>
    <col min="12482" max="12482" width="17.109375" style="595" customWidth="1"/>
    <col min="12483" max="12483" width="2.77734375" style="595" customWidth="1"/>
    <col min="12484" max="12484" width="19.109375" style="595" customWidth="1"/>
    <col min="12485" max="12485" width="2.77734375" style="595" customWidth="1"/>
    <col min="12486" max="12486" width="18.109375" style="595" customWidth="1"/>
    <col min="12487" max="12487" width="2.77734375" style="595" customWidth="1"/>
    <col min="12488" max="12488" width="17.5546875" style="595" customWidth="1"/>
    <col min="12489" max="12489" width="2.77734375" style="595" customWidth="1"/>
    <col min="12490" max="12490" width="20.77734375" style="595" customWidth="1"/>
    <col min="12491" max="12491" width="2.77734375" style="595" customWidth="1"/>
    <col min="12492" max="12492" width="17.77734375" style="595" customWidth="1"/>
    <col min="12493" max="12493" width="2.77734375" style="595" customWidth="1"/>
    <col min="12494" max="12494" width="19.5546875" style="595" customWidth="1"/>
    <col min="12495" max="12495" width="2.77734375" style="595" customWidth="1"/>
    <col min="12496" max="12496" width="16" style="595" customWidth="1"/>
    <col min="12497" max="12497" width="2.77734375" style="595" customWidth="1"/>
    <col min="12498" max="12498" width="18.77734375" style="595" customWidth="1"/>
    <col min="12499" max="12499" width="2.77734375" style="595" customWidth="1"/>
    <col min="12500" max="12500" width="18.109375" style="595" customWidth="1"/>
    <col min="12501" max="12502" width="8.77734375" style="595" customWidth="1"/>
    <col min="12503" max="12503" width="2.77734375" style="595" customWidth="1"/>
    <col min="12504" max="12504" width="18.77734375" style="595" customWidth="1"/>
    <col min="12505" max="12505" width="2.77734375" style="595" customWidth="1"/>
    <col min="12506" max="12506" width="19" style="595" customWidth="1"/>
    <col min="12507" max="12507" width="2.77734375" style="595" customWidth="1"/>
    <col min="12508" max="12508" width="18.109375" style="595" customWidth="1"/>
    <col min="12509" max="12509" width="2.77734375" style="595" customWidth="1"/>
    <col min="12510" max="12510" width="18.5546875" style="595" customWidth="1"/>
    <col min="12511" max="12511" width="2.77734375" style="595" customWidth="1"/>
    <col min="12512" max="12512" width="18.77734375" style="595" customWidth="1"/>
    <col min="12513" max="12513" width="2.77734375" style="595" customWidth="1"/>
    <col min="12514" max="12514" width="22.5546875" style="595" customWidth="1"/>
    <col min="12515" max="12515" width="2.77734375" style="595" customWidth="1"/>
    <col min="12516" max="12516" width="19.109375" style="595" customWidth="1"/>
    <col min="12517" max="12517" width="2.77734375" style="595" customWidth="1"/>
    <col min="12518" max="12518" width="22.77734375" style="595" customWidth="1"/>
    <col min="12519" max="12519" width="2.77734375" style="595" customWidth="1"/>
    <col min="12520" max="12520" width="24.109375" style="595" customWidth="1"/>
    <col min="12521" max="12521" width="2.77734375" style="595" customWidth="1"/>
    <col min="12522" max="12522" width="22.77734375" style="595" customWidth="1"/>
    <col min="12523" max="12523" width="2.77734375" style="595" customWidth="1"/>
    <col min="12524" max="12524" width="19.77734375" style="595" customWidth="1"/>
    <col min="12525" max="12525" width="2.77734375" style="595" customWidth="1"/>
    <col min="12526" max="12526" width="22.44140625" style="595" customWidth="1"/>
    <col min="12527" max="12527" width="2.77734375" style="595" customWidth="1"/>
    <col min="12528" max="12528" width="21.77734375" style="595" customWidth="1"/>
    <col min="12529" max="12529" width="2.77734375" style="595" customWidth="1"/>
    <col min="12530" max="12530" width="25.109375" style="595" customWidth="1"/>
    <col min="12531" max="12531" width="53.109375" style="595" customWidth="1"/>
    <col min="12532" max="12532" width="2.77734375" style="595" customWidth="1"/>
    <col min="12533" max="12533" width="25.109375" style="595" customWidth="1"/>
    <col min="12534" max="12534" width="2.77734375" style="595" customWidth="1"/>
    <col min="12535" max="12535" width="24" style="595" customWidth="1"/>
    <col min="12536" max="12536" width="2.77734375" style="595" customWidth="1"/>
    <col min="12537" max="12537" width="21.77734375" style="595" customWidth="1"/>
    <col min="12538" max="12538" width="2.77734375" style="595" customWidth="1"/>
    <col min="12539" max="12539" width="22.109375" style="595" customWidth="1"/>
    <col min="12540" max="12540" width="53.77734375" style="595" customWidth="1"/>
    <col min="12541" max="12541" width="2.77734375" style="595" customWidth="1"/>
    <col min="12542" max="12542" width="23.77734375" style="595" customWidth="1"/>
    <col min="12543" max="12543" width="2.77734375" style="595" customWidth="1"/>
    <col min="12544" max="12544" width="22.5546875" style="595" customWidth="1"/>
    <col min="12545" max="12545" width="2.77734375" style="595" customWidth="1"/>
    <col min="12546" max="12546" width="18.77734375" style="595" customWidth="1"/>
    <col min="12547" max="12547" width="2.77734375" style="595" customWidth="1"/>
    <col min="12548" max="12548" width="19.109375" style="595" customWidth="1"/>
    <col min="12549" max="12549" width="2.77734375" style="595" customWidth="1"/>
    <col min="12550" max="12550" width="19.77734375" style="595" customWidth="1"/>
    <col min="12551" max="12719" width="8.77734375" style="595"/>
    <col min="12720" max="12720" width="55.109375" style="595" customWidth="1"/>
    <col min="12721" max="12721" width="2.77734375" style="595" customWidth="1"/>
    <col min="12722" max="12722" width="19.44140625" style="595" customWidth="1"/>
    <col min="12723" max="12723" width="2.77734375" style="595" customWidth="1"/>
    <col min="12724" max="12724" width="20.77734375" style="595" customWidth="1"/>
    <col min="12725" max="12725" width="2.77734375" style="595" customWidth="1"/>
    <col min="12726" max="12726" width="21" style="595" customWidth="1"/>
    <col min="12727" max="12727" width="2.77734375" style="595" customWidth="1"/>
    <col min="12728" max="12728" width="18.77734375" style="595" customWidth="1"/>
    <col min="12729" max="12729" width="2.77734375" style="595" customWidth="1"/>
    <col min="12730" max="12730" width="16.77734375" style="595" customWidth="1"/>
    <col min="12731" max="12731" width="2.77734375" style="595" customWidth="1"/>
    <col min="12732" max="12732" width="16.44140625" style="595" customWidth="1"/>
    <col min="12733" max="12733" width="2.77734375" style="595" customWidth="1"/>
    <col min="12734" max="12734" width="19.77734375" style="595" customWidth="1"/>
    <col min="12735" max="12735" width="2.77734375" style="595" customWidth="1"/>
    <col min="12736" max="12736" width="19.44140625" style="595" customWidth="1"/>
    <col min="12737" max="12737" width="2.77734375" style="595" customWidth="1"/>
    <col min="12738" max="12738" width="17.109375" style="595" customWidth="1"/>
    <col min="12739" max="12739" width="2.77734375" style="595" customWidth="1"/>
    <col min="12740" max="12740" width="19.109375" style="595" customWidth="1"/>
    <col min="12741" max="12741" width="2.77734375" style="595" customWidth="1"/>
    <col min="12742" max="12742" width="18.109375" style="595" customWidth="1"/>
    <col min="12743" max="12743" width="2.77734375" style="595" customWidth="1"/>
    <col min="12744" max="12744" width="17.5546875" style="595" customWidth="1"/>
    <col min="12745" max="12745" width="2.77734375" style="595" customWidth="1"/>
    <col min="12746" max="12746" width="20.77734375" style="595" customWidth="1"/>
    <col min="12747" max="12747" width="2.77734375" style="595" customWidth="1"/>
    <col min="12748" max="12748" width="17.77734375" style="595" customWidth="1"/>
    <col min="12749" max="12749" width="2.77734375" style="595" customWidth="1"/>
    <col min="12750" max="12750" width="19.5546875" style="595" customWidth="1"/>
    <col min="12751" max="12751" width="2.77734375" style="595" customWidth="1"/>
    <col min="12752" max="12752" width="16" style="595" customWidth="1"/>
    <col min="12753" max="12753" width="2.77734375" style="595" customWidth="1"/>
    <col min="12754" max="12754" width="18.77734375" style="595" customWidth="1"/>
    <col min="12755" max="12755" width="2.77734375" style="595" customWidth="1"/>
    <col min="12756" max="12756" width="18.109375" style="595" customWidth="1"/>
    <col min="12757" max="12758" width="8.77734375" style="595" customWidth="1"/>
    <col min="12759" max="12759" width="2.77734375" style="595" customWidth="1"/>
    <col min="12760" max="12760" width="18.77734375" style="595" customWidth="1"/>
    <col min="12761" max="12761" width="2.77734375" style="595" customWidth="1"/>
    <col min="12762" max="12762" width="19" style="595" customWidth="1"/>
    <col min="12763" max="12763" width="2.77734375" style="595" customWidth="1"/>
    <col min="12764" max="12764" width="18.109375" style="595" customWidth="1"/>
    <col min="12765" max="12765" width="2.77734375" style="595" customWidth="1"/>
    <col min="12766" max="12766" width="18.5546875" style="595" customWidth="1"/>
    <col min="12767" max="12767" width="2.77734375" style="595" customWidth="1"/>
    <col min="12768" max="12768" width="18.77734375" style="595" customWidth="1"/>
    <col min="12769" max="12769" width="2.77734375" style="595" customWidth="1"/>
    <col min="12770" max="12770" width="22.5546875" style="595" customWidth="1"/>
    <col min="12771" max="12771" width="2.77734375" style="595" customWidth="1"/>
    <col min="12772" max="12772" width="19.109375" style="595" customWidth="1"/>
    <col min="12773" max="12773" width="2.77734375" style="595" customWidth="1"/>
    <col min="12774" max="12774" width="22.77734375" style="595" customWidth="1"/>
    <col min="12775" max="12775" width="2.77734375" style="595" customWidth="1"/>
    <col min="12776" max="12776" width="24.109375" style="595" customWidth="1"/>
    <col min="12777" max="12777" width="2.77734375" style="595" customWidth="1"/>
    <col min="12778" max="12778" width="22.77734375" style="595" customWidth="1"/>
    <col min="12779" max="12779" width="2.77734375" style="595" customWidth="1"/>
    <col min="12780" max="12780" width="19.77734375" style="595" customWidth="1"/>
    <col min="12781" max="12781" width="2.77734375" style="595" customWidth="1"/>
    <col min="12782" max="12782" width="22.44140625" style="595" customWidth="1"/>
    <col min="12783" max="12783" width="2.77734375" style="595" customWidth="1"/>
    <col min="12784" max="12784" width="21.77734375" style="595" customWidth="1"/>
    <col min="12785" max="12785" width="2.77734375" style="595" customWidth="1"/>
    <col min="12786" max="12786" width="25.109375" style="595" customWidth="1"/>
    <col min="12787" max="12787" width="53.109375" style="595" customWidth="1"/>
    <col min="12788" max="12788" width="2.77734375" style="595" customWidth="1"/>
    <col min="12789" max="12789" width="25.109375" style="595" customWidth="1"/>
    <col min="12790" max="12790" width="2.77734375" style="595" customWidth="1"/>
    <col min="12791" max="12791" width="24" style="595" customWidth="1"/>
    <col min="12792" max="12792" width="2.77734375" style="595" customWidth="1"/>
    <col min="12793" max="12793" width="21.77734375" style="595" customWidth="1"/>
    <col min="12794" max="12794" width="2.77734375" style="595" customWidth="1"/>
    <col min="12795" max="12795" width="22.109375" style="595" customWidth="1"/>
    <col min="12796" max="12796" width="53.77734375" style="595" customWidth="1"/>
    <col min="12797" max="12797" width="2.77734375" style="595" customWidth="1"/>
    <col min="12798" max="12798" width="23.77734375" style="595" customWidth="1"/>
    <col min="12799" max="12799" width="2.77734375" style="595" customWidth="1"/>
    <col min="12800" max="12800" width="22.5546875" style="595" customWidth="1"/>
    <col min="12801" max="12801" width="2.77734375" style="595" customWidth="1"/>
    <col min="12802" max="12802" width="18.77734375" style="595" customWidth="1"/>
    <col min="12803" max="12803" width="2.77734375" style="595" customWidth="1"/>
    <col min="12804" max="12804" width="19.109375" style="595" customWidth="1"/>
    <col min="12805" max="12805" width="2.77734375" style="595" customWidth="1"/>
    <col min="12806" max="12806" width="19.77734375" style="595" customWidth="1"/>
    <col min="12807" max="12975" width="8.77734375" style="595"/>
    <col min="12976" max="12976" width="55.109375" style="595" customWidth="1"/>
    <col min="12977" max="12977" width="2.77734375" style="595" customWidth="1"/>
    <col min="12978" max="12978" width="19.44140625" style="595" customWidth="1"/>
    <col min="12979" max="12979" width="2.77734375" style="595" customWidth="1"/>
    <col min="12980" max="12980" width="20.77734375" style="595" customWidth="1"/>
    <col min="12981" max="12981" width="2.77734375" style="595" customWidth="1"/>
    <col min="12982" max="12982" width="21" style="595" customWidth="1"/>
    <col min="12983" max="12983" width="2.77734375" style="595" customWidth="1"/>
    <col min="12984" max="12984" width="18.77734375" style="595" customWidth="1"/>
    <col min="12985" max="12985" width="2.77734375" style="595" customWidth="1"/>
    <col min="12986" max="12986" width="16.77734375" style="595" customWidth="1"/>
    <col min="12987" max="12987" width="2.77734375" style="595" customWidth="1"/>
    <col min="12988" max="12988" width="16.44140625" style="595" customWidth="1"/>
    <col min="12989" max="12989" width="2.77734375" style="595" customWidth="1"/>
    <col min="12990" max="12990" width="19.77734375" style="595" customWidth="1"/>
    <col min="12991" max="12991" width="2.77734375" style="595" customWidth="1"/>
    <col min="12992" max="12992" width="19.44140625" style="595" customWidth="1"/>
    <col min="12993" max="12993" width="2.77734375" style="595" customWidth="1"/>
    <col min="12994" max="12994" width="17.109375" style="595" customWidth="1"/>
    <col min="12995" max="12995" width="2.77734375" style="595" customWidth="1"/>
    <col min="12996" max="12996" width="19.109375" style="595" customWidth="1"/>
    <col min="12997" max="12997" width="2.77734375" style="595" customWidth="1"/>
    <col min="12998" max="12998" width="18.109375" style="595" customWidth="1"/>
    <col min="12999" max="12999" width="2.77734375" style="595" customWidth="1"/>
    <col min="13000" max="13000" width="17.5546875" style="595" customWidth="1"/>
    <col min="13001" max="13001" width="2.77734375" style="595" customWidth="1"/>
    <col min="13002" max="13002" width="20.77734375" style="595" customWidth="1"/>
    <col min="13003" max="13003" width="2.77734375" style="595" customWidth="1"/>
    <col min="13004" max="13004" width="17.77734375" style="595" customWidth="1"/>
    <col min="13005" max="13005" width="2.77734375" style="595" customWidth="1"/>
    <col min="13006" max="13006" width="19.5546875" style="595" customWidth="1"/>
    <col min="13007" max="13007" width="2.77734375" style="595" customWidth="1"/>
    <col min="13008" max="13008" width="16" style="595" customWidth="1"/>
    <col min="13009" max="13009" width="2.77734375" style="595" customWidth="1"/>
    <col min="13010" max="13010" width="18.77734375" style="595" customWidth="1"/>
    <col min="13011" max="13011" width="2.77734375" style="595" customWidth="1"/>
    <col min="13012" max="13012" width="18.109375" style="595" customWidth="1"/>
    <col min="13013" max="13014" width="8.77734375" style="595" customWidth="1"/>
    <col min="13015" max="13015" width="2.77734375" style="595" customWidth="1"/>
    <col min="13016" max="13016" width="18.77734375" style="595" customWidth="1"/>
    <col min="13017" max="13017" width="2.77734375" style="595" customWidth="1"/>
    <col min="13018" max="13018" width="19" style="595" customWidth="1"/>
    <col min="13019" max="13019" width="2.77734375" style="595" customWidth="1"/>
    <col min="13020" max="13020" width="18.109375" style="595" customWidth="1"/>
    <col min="13021" max="13021" width="2.77734375" style="595" customWidth="1"/>
    <col min="13022" max="13022" width="18.5546875" style="595" customWidth="1"/>
    <col min="13023" max="13023" width="2.77734375" style="595" customWidth="1"/>
    <col min="13024" max="13024" width="18.77734375" style="595" customWidth="1"/>
    <col min="13025" max="13025" width="2.77734375" style="595" customWidth="1"/>
    <col min="13026" max="13026" width="22.5546875" style="595" customWidth="1"/>
    <col min="13027" max="13027" width="2.77734375" style="595" customWidth="1"/>
    <col min="13028" max="13028" width="19.109375" style="595" customWidth="1"/>
    <col min="13029" max="13029" width="2.77734375" style="595" customWidth="1"/>
    <col min="13030" max="13030" width="22.77734375" style="595" customWidth="1"/>
    <col min="13031" max="13031" width="2.77734375" style="595" customWidth="1"/>
    <col min="13032" max="13032" width="24.109375" style="595" customWidth="1"/>
    <col min="13033" max="13033" width="2.77734375" style="595" customWidth="1"/>
    <col min="13034" max="13034" width="22.77734375" style="595" customWidth="1"/>
    <col min="13035" max="13035" width="2.77734375" style="595" customWidth="1"/>
    <col min="13036" max="13036" width="19.77734375" style="595" customWidth="1"/>
    <col min="13037" max="13037" width="2.77734375" style="595" customWidth="1"/>
    <col min="13038" max="13038" width="22.44140625" style="595" customWidth="1"/>
    <col min="13039" max="13039" width="2.77734375" style="595" customWidth="1"/>
    <col min="13040" max="13040" width="21.77734375" style="595" customWidth="1"/>
    <col min="13041" max="13041" width="2.77734375" style="595" customWidth="1"/>
    <col min="13042" max="13042" width="25.109375" style="595" customWidth="1"/>
    <col min="13043" max="13043" width="53.109375" style="595" customWidth="1"/>
    <col min="13044" max="13044" width="2.77734375" style="595" customWidth="1"/>
    <col min="13045" max="13045" width="25.109375" style="595" customWidth="1"/>
    <col min="13046" max="13046" width="2.77734375" style="595" customWidth="1"/>
    <col min="13047" max="13047" width="24" style="595" customWidth="1"/>
    <col min="13048" max="13048" width="2.77734375" style="595" customWidth="1"/>
    <col min="13049" max="13049" width="21.77734375" style="595" customWidth="1"/>
    <col min="13050" max="13050" width="2.77734375" style="595" customWidth="1"/>
    <col min="13051" max="13051" width="22.109375" style="595" customWidth="1"/>
    <col min="13052" max="13052" width="53.77734375" style="595" customWidth="1"/>
    <col min="13053" max="13053" width="2.77734375" style="595" customWidth="1"/>
    <col min="13054" max="13054" width="23.77734375" style="595" customWidth="1"/>
    <col min="13055" max="13055" width="2.77734375" style="595" customWidth="1"/>
    <col min="13056" max="13056" width="22.5546875" style="595" customWidth="1"/>
    <col min="13057" max="13057" width="2.77734375" style="595" customWidth="1"/>
    <col min="13058" max="13058" width="18.77734375" style="595" customWidth="1"/>
    <col min="13059" max="13059" width="2.77734375" style="595" customWidth="1"/>
    <col min="13060" max="13060" width="19.109375" style="595" customWidth="1"/>
    <col min="13061" max="13061" width="2.77734375" style="595" customWidth="1"/>
    <col min="13062" max="13062" width="19.77734375" style="595" customWidth="1"/>
    <col min="13063" max="13231" width="8.77734375" style="595"/>
    <col min="13232" max="13232" width="55.109375" style="595" customWidth="1"/>
    <col min="13233" max="13233" width="2.77734375" style="595" customWidth="1"/>
    <col min="13234" max="13234" width="19.44140625" style="595" customWidth="1"/>
    <col min="13235" max="13235" width="2.77734375" style="595" customWidth="1"/>
    <col min="13236" max="13236" width="20.77734375" style="595" customWidth="1"/>
    <col min="13237" max="13237" width="2.77734375" style="595" customWidth="1"/>
    <col min="13238" max="13238" width="21" style="595" customWidth="1"/>
    <col min="13239" max="13239" width="2.77734375" style="595" customWidth="1"/>
    <col min="13240" max="13240" width="18.77734375" style="595" customWidth="1"/>
    <col min="13241" max="13241" width="2.77734375" style="595" customWidth="1"/>
    <col min="13242" max="13242" width="16.77734375" style="595" customWidth="1"/>
    <col min="13243" max="13243" width="2.77734375" style="595" customWidth="1"/>
    <col min="13244" max="13244" width="16.44140625" style="595" customWidth="1"/>
    <col min="13245" max="13245" width="2.77734375" style="595" customWidth="1"/>
    <col min="13246" max="13246" width="19.77734375" style="595" customWidth="1"/>
    <col min="13247" max="13247" width="2.77734375" style="595" customWidth="1"/>
    <col min="13248" max="13248" width="19.44140625" style="595" customWidth="1"/>
    <col min="13249" max="13249" width="2.77734375" style="595" customWidth="1"/>
    <col min="13250" max="13250" width="17.109375" style="595" customWidth="1"/>
    <col min="13251" max="13251" width="2.77734375" style="595" customWidth="1"/>
    <col min="13252" max="13252" width="19.109375" style="595" customWidth="1"/>
    <col min="13253" max="13253" width="2.77734375" style="595" customWidth="1"/>
    <col min="13254" max="13254" width="18.109375" style="595" customWidth="1"/>
    <col min="13255" max="13255" width="2.77734375" style="595" customWidth="1"/>
    <col min="13256" max="13256" width="17.5546875" style="595" customWidth="1"/>
    <col min="13257" max="13257" width="2.77734375" style="595" customWidth="1"/>
    <col min="13258" max="13258" width="20.77734375" style="595" customWidth="1"/>
    <col min="13259" max="13259" width="2.77734375" style="595" customWidth="1"/>
    <col min="13260" max="13260" width="17.77734375" style="595" customWidth="1"/>
    <col min="13261" max="13261" width="2.77734375" style="595" customWidth="1"/>
    <col min="13262" max="13262" width="19.5546875" style="595" customWidth="1"/>
    <col min="13263" max="13263" width="2.77734375" style="595" customWidth="1"/>
    <col min="13264" max="13264" width="16" style="595" customWidth="1"/>
    <col min="13265" max="13265" width="2.77734375" style="595" customWidth="1"/>
    <col min="13266" max="13266" width="18.77734375" style="595" customWidth="1"/>
    <col min="13267" max="13267" width="2.77734375" style="595" customWidth="1"/>
    <col min="13268" max="13268" width="18.109375" style="595" customWidth="1"/>
    <col min="13269" max="13270" width="8.77734375" style="595" customWidth="1"/>
    <col min="13271" max="13271" width="2.77734375" style="595" customWidth="1"/>
    <col min="13272" max="13272" width="18.77734375" style="595" customWidth="1"/>
    <col min="13273" max="13273" width="2.77734375" style="595" customWidth="1"/>
    <col min="13274" max="13274" width="19" style="595" customWidth="1"/>
    <col min="13275" max="13275" width="2.77734375" style="595" customWidth="1"/>
    <col min="13276" max="13276" width="18.109375" style="595" customWidth="1"/>
    <col min="13277" max="13277" width="2.77734375" style="595" customWidth="1"/>
    <col min="13278" max="13278" width="18.5546875" style="595" customWidth="1"/>
    <col min="13279" max="13279" width="2.77734375" style="595" customWidth="1"/>
    <col min="13280" max="13280" width="18.77734375" style="595" customWidth="1"/>
    <col min="13281" max="13281" width="2.77734375" style="595" customWidth="1"/>
    <col min="13282" max="13282" width="22.5546875" style="595" customWidth="1"/>
    <col min="13283" max="13283" width="2.77734375" style="595" customWidth="1"/>
    <col min="13284" max="13284" width="19.109375" style="595" customWidth="1"/>
    <col min="13285" max="13285" width="2.77734375" style="595" customWidth="1"/>
    <col min="13286" max="13286" width="22.77734375" style="595" customWidth="1"/>
    <col min="13287" max="13287" width="2.77734375" style="595" customWidth="1"/>
    <col min="13288" max="13288" width="24.109375" style="595" customWidth="1"/>
    <col min="13289" max="13289" width="2.77734375" style="595" customWidth="1"/>
    <col min="13290" max="13290" width="22.77734375" style="595" customWidth="1"/>
    <col min="13291" max="13291" width="2.77734375" style="595" customWidth="1"/>
    <col min="13292" max="13292" width="19.77734375" style="595" customWidth="1"/>
    <col min="13293" max="13293" width="2.77734375" style="595" customWidth="1"/>
    <col min="13294" max="13294" width="22.44140625" style="595" customWidth="1"/>
    <col min="13295" max="13295" width="2.77734375" style="595" customWidth="1"/>
    <col min="13296" max="13296" width="21.77734375" style="595" customWidth="1"/>
    <col min="13297" max="13297" width="2.77734375" style="595" customWidth="1"/>
    <col min="13298" max="13298" width="25.109375" style="595" customWidth="1"/>
    <col min="13299" max="13299" width="53.109375" style="595" customWidth="1"/>
    <col min="13300" max="13300" width="2.77734375" style="595" customWidth="1"/>
    <col min="13301" max="13301" width="25.109375" style="595" customWidth="1"/>
    <col min="13302" max="13302" width="2.77734375" style="595" customWidth="1"/>
    <col min="13303" max="13303" width="24" style="595" customWidth="1"/>
    <col min="13304" max="13304" width="2.77734375" style="595" customWidth="1"/>
    <col min="13305" max="13305" width="21.77734375" style="595" customWidth="1"/>
    <col min="13306" max="13306" width="2.77734375" style="595" customWidth="1"/>
    <col min="13307" max="13307" width="22.109375" style="595" customWidth="1"/>
    <col min="13308" max="13308" width="53.77734375" style="595" customWidth="1"/>
    <col min="13309" max="13309" width="2.77734375" style="595" customWidth="1"/>
    <col min="13310" max="13310" width="23.77734375" style="595" customWidth="1"/>
    <col min="13311" max="13311" width="2.77734375" style="595" customWidth="1"/>
    <col min="13312" max="13312" width="22.5546875" style="595" customWidth="1"/>
    <col min="13313" max="13313" width="2.77734375" style="595" customWidth="1"/>
    <col min="13314" max="13314" width="18.77734375" style="595" customWidth="1"/>
    <col min="13315" max="13315" width="2.77734375" style="595" customWidth="1"/>
    <col min="13316" max="13316" width="19.109375" style="595" customWidth="1"/>
    <col min="13317" max="13317" width="2.77734375" style="595" customWidth="1"/>
    <col min="13318" max="13318" width="19.77734375" style="595" customWidth="1"/>
    <col min="13319" max="13487" width="8.77734375" style="595"/>
    <col min="13488" max="13488" width="55.109375" style="595" customWidth="1"/>
    <col min="13489" max="13489" width="2.77734375" style="595" customWidth="1"/>
    <col min="13490" max="13490" width="19.44140625" style="595" customWidth="1"/>
    <col min="13491" max="13491" width="2.77734375" style="595" customWidth="1"/>
    <col min="13492" max="13492" width="20.77734375" style="595" customWidth="1"/>
    <col min="13493" max="13493" width="2.77734375" style="595" customWidth="1"/>
    <col min="13494" max="13494" width="21" style="595" customWidth="1"/>
    <col min="13495" max="13495" width="2.77734375" style="595" customWidth="1"/>
    <col min="13496" max="13496" width="18.77734375" style="595" customWidth="1"/>
    <col min="13497" max="13497" width="2.77734375" style="595" customWidth="1"/>
    <col min="13498" max="13498" width="16.77734375" style="595" customWidth="1"/>
    <col min="13499" max="13499" width="2.77734375" style="595" customWidth="1"/>
    <col min="13500" max="13500" width="16.44140625" style="595" customWidth="1"/>
    <col min="13501" max="13501" width="2.77734375" style="595" customWidth="1"/>
    <col min="13502" max="13502" width="19.77734375" style="595" customWidth="1"/>
    <col min="13503" max="13503" width="2.77734375" style="595" customWidth="1"/>
    <col min="13504" max="13504" width="19.44140625" style="595" customWidth="1"/>
    <col min="13505" max="13505" width="2.77734375" style="595" customWidth="1"/>
    <col min="13506" max="13506" width="17.109375" style="595" customWidth="1"/>
    <col min="13507" max="13507" width="2.77734375" style="595" customWidth="1"/>
    <col min="13508" max="13508" width="19.109375" style="595" customWidth="1"/>
    <col min="13509" max="13509" width="2.77734375" style="595" customWidth="1"/>
    <col min="13510" max="13510" width="18.109375" style="595" customWidth="1"/>
    <col min="13511" max="13511" width="2.77734375" style="595" customWidth="1"/>
    <col min="13512" max="13512" width="17.5546875" style="595" customWidth="1"/>
    <col min="13513" max="13513" width="2.77734375" style="595" customWidth="1"/>
    <col min="13514" max="13514" width="20.77734375" style="595" customWidth="1"/>
    <col min="13515" max="13515" width="2.77734375" style="595" customWidth="1"/>
    <col min="13516" max="13516" width="17.77734375" style="595" customWidth="1"/>
    <col min="13517" max="13517" width="2.77734375" style="595" customWidth="1"/>
    <col min="13518" max="13518" width="19.5546875" style="595" customWidth="1"/>
    <col min="13519" max="13519" width="2.77734375" style="595" customWidth="1"/>
    <col min="13520" max="13520" width="16" style="595" customWidth="1"/>
    <col min="13521" max="13521" width="2.77734375" style="595" customWidth="1"/>
    <col min="13522" max="13522" width="18.77734375" style="595" customWidth="1"/>
    <col min="13523" max="13523" width="2.77734375" style="595" customWidth="1"/>
    <col min="13524" max="13524" width="18.109375" style="595" customWidth="1"/>
    <col min="13525" max="13526" width="8.77734375" style="595" customWidth="1"/>
    <col min="13527" max="13527" width="2.77734375" style="595" customWidth="1"/>
    <col min="13528" max="13528" width="18.77734375" style="595" customWidth="1"/>
    <col min="13529" max="13529" width="2.77734375" style="595" customWidth="1"/>
    <col min="13530" max="13530" width="19" style="595" customWidth="1"/>
    <col min="13531" max="13531" width="2.77734375" style="595" customWidth="1"/>
    <col min="13532" max="13532" width="18.109375" style="595" customWidth="1"/>
    <col min="13533" max="13533" width="2.77734375" style="595" customWidth="1"/>
    <col min="13534" max="13534" width="18.5546875" style="595" customWidth="1"/>
    <col min="13535" max="13535" width="2.77734375" style="595" customWidth="1"/>
    <col min="13536" max="13536" width="18.77734375" style="595" customWidth="1"/>
    <col min="13537" max="13537" width="2.77734375" style="595" customWidth="1"/>
    <col min="13538" max="13538" width="22.5546875" style="595" customWidth="1"/>
    <col min="13539" max="13539" width="2.77734375" style="595" customWidth="1"/>
    <col min="13540" max="13540" width="19.109375" style="595" customWidth="1"/>
    <col min="13541" max="13541" width="2.77734375" style="595" customWidth="1"/>
    <col min="13542" max="13542" width="22.77734375" style="595" customWidth="1"/>
    <col min="13543" max="13543" width="2.77734375" style="595" customWidth="1"/>
    <col min="13544" max="13544" width="24.109375" style="595" customWidth="1"/>
    <col min="13545" max="13545" width="2.77734375" style="595" customWidth="1"/>
    <col min="13546" max="13546" width="22.77734375" style="595" customWidth="1"/>
    <col min="13547" max="13547" width="2.77734375" style="595" customWidth="1"/>
    <col min="13548" max="13548" width="19.77734375" style="595" customWidth="1"/>
    <col min="13549" max="13549" width="2.77734375" style="595" customWidth="1"/>
    <col min="13550" max="13550" width="22.44140625" style="595" customWidth="1"/>
    <col min="13551" max="13551" width="2.77734375" style="595" customWidth="1"/>
    <col min="13552" max="13552" width="21.77734375" style="595" customWidth="1"/>
    <col min="13553" max="13553" width="2.77734375" style="595" customWidth="1"/>
    <col min="13554" max="13554" width="25.109375" style="595" customWidth="1"/>
    <col min="13555" max="13555" width="53.109375" style="595" customWidth="1"/>
    <col min="13556" max="13556" width="2.77734375" style="595" customWidth="1"/>
    <col min="13557" max="13557" width="25.109375" style="595" customWidth="1"/>
    <col min="13558" max="13558" width="2.77734375" style="595" customWidth="1"/>
    <col min="13559" max="13559" width="24" style="595" customWidth="1"/>
    <col min="13560" max="13560" width="2.77734375" style="595" customWidth="1"/>
    <col min="13561" max="13561" width="21.77734375" style="595" customWidth="1"/>
    <col min="13562" max="13562" width="2.77734375" style="595" customWidth="1"/>
    <col min="13563" max="13563" width="22.109375" style="595" customWidth="1"/>
    <col min="13564" max="13564" width="53.77734375" style="595" customWidth="1"/>
    <col min="13565" max="13565" width="2.77734375" style="595" customWidth="1"/>
    <col min="13566" max="13566" width="23.77734375" style="595" customWidth="1"/>
    <col min="13567" max="13567" width="2.77734375" style="595" customWidth="1"/>
    <col min="13568" max="13568" width="22.5546875" style="595" customWidth="1"/>
    <col min="13569" max="13569" width="2.77734375" style="595" customWidth="1"/>
    <col min="13570" max="13570" width="18.77734375" style="595" customWidth="1"/>
    <col min="13571" max="13571" width="2.77734375" style="595" customWidth="1"/>
    <col min="13572" max="13572" width="19.109375" style="595" customWidth="1"/>
    <col min="13573" max="13573" width="2.77734375" style="595" customWidth="1"/>
    <col min="13574" max="13574" width="19.77734375" style="595" customWidth="1"/>
    <col min="13575" max="13743" width="8.77734375" style="595"/>
    <col min="13744" max="13744" width="55.109375" style="595" customWidth="1"/>
    <col min="13745" max="13745" width="2.77734375" style="595" customWidth="1"/>
    <col min="13746" max="13746" width="19.44140625" style="595" customWidth="1"/>
    <col min="13747" max="13747" width="2.77734375" style="595" customWidth="1"/>
    <col min="13748" max="13748" width="20.77734375" style="595" customWidth="1"/>
    <col min="13749" max="13749" width="2.77734375" style="595" customWidth="1"/>
    <col min="13750" max="13750" width="21" style="595" customWidth="1"/>
    <col min="13751" max="13751" width="2.77734375" style="595" customWidth="1"/>
    <col min="13752" max="13752" width="18.77734375" style="595" customWidth="1"/>
    <col min="13753" max="13753" width="2.77734375" style="595" customWidth="1"/>
    <col min="13754" max="13754" width="16.77734375" style="595" customWidth="1"/>
    <col min="13755" max="13755" width="2.77734375" style="595" customWidth="1"/>
    <col min="13756" max="13756" width="16.44140625" style="595" customWidth="1"/>
    <col min="13757" max="13757" width="2.77734375" style="595" customWidth="1"/>
    <col min="13758" max="13758" width="19.77734375" style="595" customWidth="1"/>
    <col min="13759" max="13759" width="2.77734375" style="595" customWidth="1"/>
    <col min="13760" max="13760" width="19.44140625" style="595" customWidth="1"/>
    <col min="13761" max="13761" width="2.77734375" style="595" customWidth="1"/>
    <col min="13762" max="13762" width="17.109375" style="595" customWidth="1"/>
    <col min="13763" max="13763" width="2.77734375" style="595" customWidth="1"/>
    <col min="13764" max="13764" width="19.109375" style="595" customWidth="1"/>
    <col min="13765" max="13765" width="2.77734375" style="595" customWidth="1"/>
    <col min="13766" max="13766" width="18.109375" style="595" customWidth="1"/>
    <col min="13767" max="13767" width="2.77734375" style="595" customWidth="1"/>
    <col min="13768" max="13768" width="17.5546875" style="595" customWidth="1"/>
    <col min="13769" max="13769" width="2.77734375" style="595" customWidth="1"/>
    <col min="13770" max="13770" width="20.77734375" style="595" customWidth="1"/>
    <col min="13771" max="13771" width="2.77734375" style="595" customWidth="1"/>
    <col min="13772" max="13772" width="17.77734375" style="595" customWidth="1"/>
    <col min="13773" max="13773" width="2.77734375" style="595" customWidth="1"/>
    <col min="13774" max="13774" width="19.5546875" style="595" customWidth="1"/>
    <col min="13775" max="13775" width="2.77734375" style="595" customWidth="1"/>
    <col min="13776" max="13776" width="16" style="595" customWidth="1"/>
    <col min="13777" max="13777" width="2.77734375" style="595" customWidth="1"/>
    <col min="13778" max="13778" width="18.77734375" style="595" customWidth="1"/>
    <col min="13779" max="13779" width="2.77734375" style="595" customWidth="1"/>
    <col min="13780" max="13780" width="18.109375" style="595" customWidth="1"/>
    <col min="13781" max="13782" width="8.77734375" style="595" customWidth="1"/>
    <col min="13783" max="13783" width="2.77734375" style="595" customWidth="1"/>
    <col min="13784" max="13784" width="18.77734375" style="595" customWidth="1"/>
    <col min="13785" max="13785" width="2.77734375" style="595" customWidth="1"/>
    <col min="13786" max="13786" width="19" style="595" customWidth="1"/>
    <col min="13787" max="13787" width="2.77734375" style="595" customWidth="1"/>
    <col min="13788" max="13788" width="18.109375" style="595" customWidth="1"/>
    <col min="13789" max="13789" width="2.77734375" style="595" customWidth="1"/>
    <col min="13790" max="13790" width="18.5546875" style="595" customWidth="1"/>
    <col min="13791" max="13791" width="2.77734375" style="595" customWidth="1"/>
    <col min="13792" max="13792" width="18.77734375" style="595" customWidth="1"/>
    <col min="13793" max="13793" width="2.77734375" style="595" customWidth="1"/>
    <col min="13794" max="13794" width="22.5546875" style="595" customWidth="1"/>
    <col min="13795" max="13795" width="2.77734375" style="595" customWidth="1"/>
    <col min="13796" max="13796" width="19.109375" style="595" customWidth="1"/>
    <col min="13797" max="13797" width="2.77734375" style="595" customWidth="1"/>
    <col min="13798" max="13798" width="22.77734375" style="595" customWidth="1"/>
    <col min="13799" max="13799" width="2.77734375" style="595" customWidth="1"/>
    <col min="13800" max="13800" width="24.109375" style="595" customWidth="1"/>
    <col min="13801" max="13801" width="2.77734375" style="595" customWidth="1"/>
    <col min="13802" max="13802" width="22.77734375" style="595" customWidth="1"/>
    <col min="13803" max="13803" width="2.77734375" style="595" customWidth="1"/>
    <col min="13804" max="13804" width="19.77734375" style="595" customWidth="1"/>
    <col min="13805" max="13805" width="2.77734375" style="595" customWidth="1"/>
    <col min="13806" max="13806" width="22.44140625" style="595" customWidth="1"/>
    <col min="13807" max="13807" width="2.77734375" style="595" customWidth="1"/>
    <col min="13808" max="13808" width="21.77734375" style="595" customWidth="1"/>
    <col min="13809" max="13809" width="2.77734375" style="595" customWidth="1"/>
    <col min="13810" max="13810" width="25.109375" style="595" customWidth="1"/>
    <col min="13811" max="13811" width="53.109375" style="595" customWidth="1"/>
    <col min="13812" max="13812" width="2.77734375" style="595" customWidth="1"/>
    <col min="13813" max="13813" width="25.109375" style="595" customWidth="1"/>
    <col min="13814" max="13814" width="2.77734375" style="595" customWidth="1"/>
    <col min="13815" max="13815" width="24" style="595" customWidth="1"/>
    <col min="13816" max="13816" width="2.77734375" style="595" customWidth="1"/>
    <col min="13817" max="13817" width="21.77734375" style="595" customWidth="1"/>
    <col min="13818" max="13818" width="2.77734375" style="595" customWidth="1"/>
    <col min="13819" max="13819" width="22.109375" style="595" customWidth="1"/>
    <col min="13820" max="13820" width="53.77734375" style="595" customWidth="1"/>
    <col min="13821" max="13821" width="2.77734375" style="595" customWidth="1"/>
    <col min="13822" max="13822" width="23.77734375" style="595" customWidth="1"/>
    <col min="13823" max="13823" width="2.77734375" style="595" customWidth="1"/>
    <col min="13824" max="13824" width="22.5546875" style="595" customWidth="1"/>
    <col min="13825" max="13825" width="2.77734375" style="595" customWidth="1"/>
    <col min="13826" max="13826" width="18.77734375" style="595" customWidth="1"/>
    <col min="13827" max="13827" width="2.77734375" style="595" customWidth="1"/>
    <col min="13828" max="13828" width="19.109375" style="595" customWidth="1"/>
    <col min="13829" max="13829" width="2.77734375" style="595" customWidth="1"/>
    <col min="13830" max="13830" width="19.77734375" style="595" customWidth="1"/>
    <col min="13831" max="13999" width="8.77734375" style="595"/>
    <col min="14000" max="14000" width="55.109375" style="595" customWidth="1"/>
    <col min="14001" max="14001" width="2.77734375" style="595" customWidth="1"/>
    <col min="14002" max="14002" width="19.44140625" style="595" customWidth="1"/>
    <col min="14003" max="14003" width="2.77734375" style="595" customWidth="1"/>
    <col min="14004" max="14004" width="20.77734375" style="595" customWidth="1"/>
    <col min="14005" max="14005" width="2.77734375" style="595" customWidth="1"/>
    <col min="14006" max="14006" width="21" style="595" customWidth="1"/>
    <col min="14007" max="14007" width="2.77734375" style="595" customWidth="1"/>
    <col min="14008" max="14008" width="18.77734375" style="595" customWidth="1"/>
    <col min="14009" max="14009" width="2.77734375" style="595" customWidth="1"/>
    <col min="14010" max="14010" width="16.77734375" style="595" customWidth="1"/>
    <col min="14011" max="14011" width="2.77734375" style="595" customWidth="1"/>
    <col min="14012" max="14012" width="16.44140625" style="595" customWidth="1"/>
    <col min="14013" max="14013" width="2.77734375" style="595" customWidth="1"/>
    <col min="14014" max="14014" width="19.77734375" style="595" customWidth="1"/>
    <col min="14015" max="14015" width="2.77734375" style="595" customWidth="1"/>
    <col min="14016" max="14016" width="19.44140625" style="595" customWidth="1"/>
    <col min="14017" max="14017" width="2.77734375" style="595" customWidth="1"/>
    <col min="14018" max="14018" width="17.109375" style="595" customWidth="1"/>
    <col min="14019" max="14019" width="2.77734375" style="595" customWidth="1"/>
    <col min="14020" max="14020" width="19.109375" style="595" customWidth="1"/>
    <col min="14021" max="14021" width="2.77734375" style="595" customWidth="1"/>
    <col min="14022" max="14022" width="18.109375" style="595" customWidth="1"/>
    <col min="14023" max="14023" width="2.77734375" style="595" customWidth="1"/>
    <col min="14024" max="14024" width="17.5546875" style="595" customWidth="1"/>
    <col min="14025" max="14025" width="2.77734375" style="595" customWidth="1"/>
    <col min="14026" max="14026" width="20.77734375" style="595" customWidth="1"/>
    <col min="14027" max="14027" width="2.77734375" style="595" customWidth="1"/>
    <col min="14028" max="14028" width="17.77734375" style="595" customWidth="1"/>
    <col min="14029" max="14029" width="2.77734375" style="595" customWidth="1"/>
    <col min="14030" max="14030" width="19.5546875" style="595" customWidth="1"/>
    <col min="14031" max="14031" width="2.77734375" style="595" customWidth="1"/>
    <col min="14032" max="14032" width="16" style="595" customWidth="1"/>
    <col min="14033" max="14033" width="2.77734375" style="595" customWidth="1"/>
    <col min="14034" max="14034" width="18.77734375" style="595" customWidth="1"/>
    <col min="14035" max="14035" width="2.77734375" style="595" customWidth="1"/>
    <col min="14036" max="14036" width="18.109375" style="595" customWidth="1"/>
    <col min="14037" max="14038" width="8.77734375" style="595" customWidth="1"/>
    <col min="14039" max="14039" width="2.77734375" style="595" customWidth="1"/>
    <col min="14040" max="14040" width="18.77734375" style="595" customWidth="1"/>
    <col min="14041" max="14041" width="2.77734375" style="595" customWidth="1"/>
    <col min="14042" max="14042" width="19" style="595" customWidth="1"/>
    <col min="14043" max="14043" width="2.77734375" style="595" customWidth="1"/>
    <col min="14044" max="14044" width="18.109375" style="595" customWidth="1"/>
    <col min="14045" max="14045" width="2.77734375" style="595" customWidth="1"/>
    <col min="14046" max="14046" width="18.5546875" style="595" customWidth="1"/>
    <col min="14047" max="14047" width="2.77734375" style="595" customWidth="1"/>
    <col min="14048" max="14048" width="18.77734375" style="595" customWidth="1"/>
    <col min="14049" max="14049" width="2.77734375" style="595" customWidth="1"/>
    <col min="14050" max="14050" width="22.5546875" style="595" customWidth="1"/>
    <col min="14051" max="14051" width="2.77734375" style="595" customWidth="1"/>
    <col min="14052" max="14052" width="19.109375" style="595" customWidth="1"/>
    <col min="14053" max="14053" width="2.77734375" style="595" customWidth="1"/>
    <col min="14054" max="14054" width="22.77734375" style="595" customWidth="1"/>
    <col min="14055" max="14055" width="2.77734375" style="595" customWidth="1"/>
    <col min="14056" max="14056" width="24.109375" style="595" customWidth="1"/>
    <col min="14057" max="14057" width="2.77734375" style="595" customWidth="1"/>
    <col min="14058" max="14058" width="22.77734375" style="595" customWidth="1"/>
    <col min="14059" max="14059" width="2.77734375" style="595" customWidth="1"/>
    <col min="14060" max="14060" width="19.77734375" style="595" customWidth="1"/>
    <col min="14061" max="14061" width="2.77734375" style="595" customWidth="1"/>
    <col min="14062" max="14062" width="22.44140625" style="595" customWidth="1"/>
    <col min="14063" max="14063" width="2.77734375" style="595" customWidth="1"/>
    <col min="14064" max="14064" width="21.77734375" style="595" customWidth="1"/>
    <col min="14065" max="14065" width="2.77734375" style="595" customWidth="1"/>
    <col min="14066" max="14066" width="25.109375" style="595" customWidth="1"/>
    <col min="14067" max="14067" width="53.109375" style="595" customWidth="1"/>
    <col min="14068" max="14068" width="2.77734375" style="595" customWidth="1"/>
    <col min="14069" max="14069" width="25.109375" style="595" customWidth="1"/>
    <col min="14070" max="14070" width="2.77734375" style="595" customWidth="1"/>
    <col min="14071" max="14071" width="24" style="595" customWidth="1"/>
    <col min="14072" max="14072" width="2.77734375" style="595" customWidth="1"/>
    <col min="14073" max="14073" width="21.77734375" style="595" customWidth="1"/>
    <col min="14074" max="14074" width="2.77734375" style="595" customWidth="1"/>
    <col min="14075" max="14075" width="22.109375" style="595" customWidth="1"/>
    <col min="14076" max="14076" width="53.77734375" style="595" customWidth="1"/>
    <col min="14077" max="14077" width="2.77734375" style="595" customWidth="1"/>
    <col min="14078" max="14078" width="23.77734375" style="595" customWidth="1"/>
    <col min="14079" max="14079" width="2.77734375" style="595" customWidth="1"/>
    <col min="14080" max="14080" width="22.5546875" style="595" customWidth="1"/>
    <col min="14081" max="14081" width="2.77734375" style="595" customWidth="1"/>
    <col min="14082" max="14082" width="18.77734375" style="595" customWidth="1"/>
    <col min="14083" max="14083" width="2.77734375" style="595" customWidth="1"/>
    <col min="14084" max="14084" width="19.109375" style="595" customWidth="1"/>
    <col min="14085" max="14085" width="2.77734375" style="595" customWidth="1"/>
    <col min="14086" max="14086" width="19.77734375" style="595" customWidth="1"/>
    <col min="14087" max="14255" width="8.77734375" style="595"/>
    <col min="14256" max="14256" width="55.109375" style="595" customWidth="1"/>
    <col min="14257" max="14257" width="2.77734375" style="595" customWidth="1"/>
    <col min="14258" max="14258" width="19.44140625" style="595" customWidth="1"/>
    <col min="14259" max="14259" width="2.77734375" style="595" customWidth="1"/>
    <col min="14260" max="14260" width="20.77734375" style="595" customWidth="1"/>
    <col min="14261" max="14261" width="2.77734375" style="595" customWidth="1"/>
    <col min="14262" max="14262" width="21" style="595" customWidth="1"/>
    <col min="14263" max="14263" width="2.77734375" style="595" customWidth="1"/>
    <col min="14264" max="14264" width="18.77734375" style="595" customWidth="1"/>
    <col min="14265" max="14265" width="2.77734375" style="595" customWidth="1"/>
    <col min="14266" max="14266" width="16.77734375" style="595" customWidth="1"/>
    <col min="14267" max="14267" width="2.77734375" style="595" customWidth="1"/>
    <col min="14268" max="14268" width="16.44140625" style="595" customWidth="1"/>
    <col min="14269" max="14269" width="2.77734375" style="595" customWidth="1"/>
    <col min="14270" max="14270" width="19.77734375" style="595" customWidth="1"/>
    <col min="14271" max="14271" width="2.77734375" style="595" customWidth="1"/>
    <col min="14272" max="14272" width="19.44140625" style="595" customWidth="1"/>
    <col min="14273" max="14273" width="2.77734375" style="595" customWidth="1"/>
    <col min="14274" max="14274" width="17.109375" style="595" customWidth="1"/>
    <col min="14275" max="14275" width="2.77734375" style="595" customWidth="1"/>
    <col min="14276" max="14276" width="19.109375" style="595" customWidth="1"/>
    <col min="14277" max="14277" width="2.77734375" style="595" customWidth="1"/>
    <col min="14278" max="14278" width="18.109375" style="595" customWidth="1"/>
    <col min="14279" max="14279" width="2.77734375" style="595" customWidth="1"/>
    <col min="14280" max="14280" width="17.5546875" style="595" customWidth="1"/>
    <col min="14281" max="14281" width="2.77734375" style="595" customWidth="1"/>
    <col min="14282" max="14282" width="20.77734375" style="595" customWidth="1"/>
    <col min="14283" max="14283" width="2.77734375" style="595" customWidth="1"/>
    <col min="14284" max="14284" width="17.77734375" style="595" customWidth="1"/>
    <col min="14285" max="14285" width="2.77734375" style="595" customWidth="1"/>
    <col min="14286" max="14286" width="19.5546875" style="595" customWidth="1"/>
    <col min="14287" max="14287" width="2.77734375" style="595" customWidth="1"/>
    <col min="14288" max="14288" width="16" style="595" customWidth="1"/>
    <col min="14289" max="14289" width="2.77734375" style="595" customWidth="1"/>
    <col min="14290" max="14290" width="18.77734375" style="595" customWidth="1"/>
    <col min="14291" max="14291" width="2.77734375" style="595" customWidth="1"/>
    <col min="14292" max="14292" width="18.109375" style="595" customWidth="1"/>
    <col min="14293" max="14294" width="8.77734375" style="595" customWidth="1"/>
    <col min="14295" max="14295" width="2.77734375" style="595" customWidth="1"/>
    <col min="14296" max="14296" width="18.77734375" style="595" customWidth="1"/>
    <col min="14297" max="14297" width="2.77734375" style="595" customWidth="1"/>
    <col min="14298" max="14298" width="19" style="595" customWidth="1"/>
    <col min="14299" max="14299" width="2.77734375" style="595" customWidth="1"/>
    <col min="14300" max="14300" width="18.109375" style="595" customWidth="1"/>
    <col min="14301" max="14301" width="2.77734375" style="595" customWidth="1"/>
    <col min="14302" max="14302" width="18.5546875" style="595" customWidth="1"/>
    <col min="14303" max="14303" width="2.77734375" style="595" customWidth="1"/>
    <col min="14304" max="14304" width="18.77734375" style="595" customWidth="1"/>
    <col min="14305" max="14305" width="2.77734375" style="595" customWidth="1"/>
    <col min="14306" max="14306" width="22.5546875" style="595" customWidth="1"/>
    <col min="14307" max="14307" width="2.77734375" style="595" customWidth="1"/>
    <col min="14308" max="14308" width="19.109375" style="595" customWidth="1"/>
    <col min="14309" max="14309" width="2.77734375" style="595" customWidth="1"/>
    <col min="14310" max="14310" width="22.77734375" style="595" customWidth="1"/>
    <col min="14311" max="14311" width="2.77734375" style="595" customWidth="1"/>
    <col min="14312" max="14312" width="24.109375" style="595" customWidth="1"/>
    <col min="14313" max="14313" width="2.77734375" style="595" customWidth="1"/>
    <col min="14314" max="14314" width="22.77734375" style="595" customWidth="1"/>
    <col min="14315" max="14315" width="2.77734375" style="595" customWidth="1"/>
    <col min="14316" max="14316" width="19.77734375" style="595" customWidth="1"/>
    <col min="14317" max="14317" width="2.77734375" style="595" customWidth="1"/>
    <col min="14318" max="14318" width="22.44140625" style="595" customWidth="1"/>
    <col min="14319" max="14319" width="2.77734375" style="595" customWidth="1"/>
    <col min="14320" max="14320" width="21.77734375" style="595" customWidth="1"/>
    <col min="14321" max="14321" width="2.77734375" style="595" customWidth="1"/>
    <col min="14322" max="14322" width="25.109375" style="595" customWidth="1"/>
    <col min="14323" max="14323" width="53.109375" style="595" customWidth="1"/>
    <col min="14324" max="14324" width="2.77734375" style="595" customWidth="1"/>
    <col min="14325" max="14325" width="25.109375" style="595" customWidth="1"/>
    <col min="14326" max="14326" width="2.77734375" style="595" customWidth="1"/>
    <col min="14327" max="14327" width="24" style="595" customWidth="1"/>
    <col min="14328" max="14328" width="2.77734375" style="595" customWidth="1"/>
    <col min="14329" max="14329" width="21.77734375" style="595" customWidth="1"/>
    <col min="14330" max="14330" width="2.77734375" style="595" customWidth="1"/>
    <col min="14331" max="14331" width="22.109375" style="595" customWidth="1"/>
    <col min="14332" max="14332" width="53.77734375" style="595" customWidth="1"/>
    <col min="14333" max="14333" width="2.77734375" style="595" customWidth="1"/>
    <col min="14334" max="14334" width="23.77734375" style="595" customWidth="1"/>
    <col min="14335" max="14335" width="2.77734375" style="595" customWidth="1"/>
    <col min="14336" max="14336" width="22.5546875" style="595" customWidth="1"/>
    <col min="14337" max="14337" width="2.77734375" style="595" customWidth="1"/>
    <col min="14338" max="14338" width="18.77734375" style="595" customWidth="1"/>
    <col min="14339" max="14339" width="2.77734375" style="595" customWidth="1"/>
    <col min="14340" max="14340" width="19.109375" style="595" customWidth="1"/>
    <col min="14341" max="14341" width="2.77734375" style="595" customWidth="1"/>
    <col min="14342" max="14342" width="19.77734375" style="595" customWidth="1"/>
    <col min="14343" max="14511" width="8.77734375" style="595"/>
    <col min="14512" max="14512" width="55.109375" style="595" customWidth="1"/>
    <col min="14513" max="14513" width="2.77734375" style="595" customWidth="1"/>
    <col min="14514" max="14514" width="19.44140625" style="595" customWidth="1"/>
    <col min="14515" max="14515" width="2.77734375" style="595" customWidth="1"/>
    <col min="14516" max="14516" width="20.77734375" style="595" customWidth="1"/>
    <col min="14517" max="14517" width="2.77734375" style="595" customWidth="1"/>
    <col min="14518" max="14518" width="21" style="595" customWidth="1"/>
    <col min="14519" max="14519" width="2.77734375" style="595" customWidth="1"/>
    <col min="14520" max="14520" width="18.77734375" style="595" customWidth="1"/>
    <col min="14521" max="14521" width="2.77734375" style="595" customWidth="1"/>
    <col min="14522" max="14522" width="16.77734375" style="595" customWidth="1"/>
    <col min="14523" max="14523" width="2.77734375" style="595" customWidth="1"/>
    <col min="14524" max="14524" width="16.44140625" style="595" customWidth="1"/>
    <col min="14525" max="14525" width="2.77734375" style="595" customWidth="1"/>
    <col min="14526" max="14526" width="19.77734375" style="595" customWidth="1"/>
    <col min="14527" max="14527" width="2.77734375" style="595" customWidth="1"/>
    <col min="14528" max="14528" width="19.44140625" style="595" customWidth="1"/>
    <col min="14529" max="14529" width="2.77734375" style="595" customWidth="1"/>
    <col min="14530" max="14530" width="17.109375" style="595" customWidth="1"/>
    <col min="14531" max="14531" width="2.77734375" style="595" customWidth="1"/>
    <col min="14532" max="14532" width="19.109375" style="595" customWidth="1"/>
    <col min="14533" max="14533" width="2.77734375" style="595" customWidth="1"/>
    <col min="14534" max="14534" width="18.109375" style="595" customWidth="1"/>
    <col min="14535" max="14535" width="2.77734375" style="595" customWidth="1"/>
    <col min="14536" max="14536" width="17.5546875" style="595" customWidth="1"/>
    <col min="14537" max="14537" width="2.77734375" style="595" customWidth="1"/>
    <col min="14538" max="14538" width="20.77734375" style="595" customWidth="1"/>
    <col min="14539" max="14539" width="2.77734375" style="595" customWidth="1"/>
    <col min="14540" max="14540" width="17.77734375" style="595" customWidth="1"/>
    <col min="14541" max="14541" width="2.77734375" style="595" customWidth="1"/>
    <col min="14542" max="14542" width="19.5546875" style="595" customWidth="1"/>
    <col min="14543" max="14543" width="2.77734375" style="595" customWidth="1"/>
    <col min="14544" max="14544" width="16" style="595" customWidth="1"/>
    <col min="14545" max="14545" width="2.77734375" style="595" customWidth="1"/>
    <col min="14546" max="14546" width="18.77734375" style="595" customWidth="1"/>
    <col min="14547" max="14547" width="2.77734375" style="595" customWidth="1"/>
    <col min="14548" max="14548" width="18.109375" style="595" customWidth="1"/>
    <col min="14549" max="14550" width="8.77734375" style="595" customWidth="1"/>
    <col min="14551" max="14551" width="2.77734375" style="595" customWidth="1"/>
    <col min="14552" max="14552" width="18.77734375" style="595" customWidth="1"/>
    <col min="14553" max="14553" width="2.77734375" style="595" customWidth="1"/>
    <col min="14554" max="14554" width="19" style="595" customWidth="1"/>
    <col min="14555" max="14555" width="2.77734375" style="595" customWidth="1"/>
    <col min="14556" max="14556" width="18.109375" style="595" customWidth="1"/>
    <col min="14557" max="14557" width="2.77734375" style="595" customWidth="1"/>
    <col min="14558" max="14558" width="18.5546875" style="595" customWidth="1"/>
    <col min="14559" max="14559" width="2.77734375" style="595" customWidth="1"/>
    <col min="14560" max="14560" width="18.77734375" style="595" customWidth="1"/>
    <col min="14561" max="14561" width="2.77734375" style="595" customWidth="1"/>
    <col min="14562" max="14562" width="22.5546875" style="595" customWidth="1"/>
    <col min="14563" max="14563" width="2.77734375" style="595" customWidth="1"/>
    <col min="14564" max="14564" width="19.109375" style="595" customWidth="1"/>
    <col min="14565" max="14565" width="2.77734375" style="595" customWidth="1"/>
    <col min="14566" max="14566" width="22.77734375" style="595" customWidth="1"/>
    <col min="14567" max="14567" width="2.77734375" style="595" customWidth="1"/>
    <col min="14568" max="14568" width="24.109375" style="595" customWidth="1"/>
    <col min="14569" max="14569" width="2.77734375" style="595" customWidth="1"/>
    <col min="14570" max="14570" width="22.77734375" style="595" customWidth="1"/>
    <col min="14571" max="14571" width="2.77734375" style="595" customWidth="1"/>
    <col min="14572" max="14572" width="19.77734375" style="595" customWidth="1"/>
    <col min="14573" max="14573" width="2.77734375" style="595" customWidth="1"/>
    <col min="14574" max="14574" width="22.44140625" style="595" customWidth="1"/>
    <col min="14575" max="14575" width="2.77734375" style="595" customWidth="1"/>
    <col min="14576" max="14576" width="21.77734375" style="595" customWidth="1"/>
    <col min="14577" max="14577" width="2.77734375" style="595" customWidth="1"/>
    <col min="14578" max="14578" width="25.109375" style="595" customWidth="1"/>
    <col min="14579" max="14579" width="53.109375" style="595" customWidth="1"/>
    <col min="14580" max="14580" width="2.77734375" style="595" customWidth="1"/>
    <col min="14581" max="14581" width="25.109375" style="595" customWidth="1"/>
    <col min="14582" max="14582" width="2.77734375" style="595" customWidth="1"/>
    <col min="14583" max="14583" width="24" style="595" customWidth="1"/>
    <col min="14584" max="14584" width="2.77734375" style="595" customWidth="1"/>
    <col min="14585" max="14585" width="21.77734375" style="595" customWidth="1"/>
    <col min="14586" max="14586" width="2.77734375" style="595" customWidth="1"/>
    <col min="14587" max="14587" width="22.109375" style="595" customWidth="1"/>
    <col min="14588" max="14588" width="53.77734375" style="595" customWidth="1"/>
    <col min="14589" max="14589" width="2.77734375" style="595" customWidth="1"/>
    <col min="14590" max="14590" width="23.77734375" style="595" customWidth="1"/>
    <col min="14591" max="14591" width="2.77734375" style="595" customWidth="1"/>
    <col min="14592" max="14592" width="22.5546875" style="595" customWidth="1"/>
    <col min="14593" max="14593" width="2.77734375" style="595" customWidth="1"/>
    <col min="14594" max="14594" width="18.77734375" style="595" customWidth="1"/>
    <col min="14595" max="14595" width="2.77734375" style="595" customWidth="1"/>
    <col min="14596" max="14596" width="19.109375" style="595" customWidth="1"/>
    <col min="14597" max="14597" width="2.77734375" style="595" customWidth="1"/>
    <col min="14598" max="14598" width="19.77734375" style="595" customWidth="1"/>
    <col min="14599" max="14767" width="8.77734375" style="595"/>
    <col min="14768" max="14768" width="55.109375" style="595" customWidth="1"/>
    <col min="14769" max="14769" width="2.77734375" style="595" customWidth="1"/>
    <col min="14770" max="14770" width="19.44140625" style="595" customWidth="1"/>
    <col min="14771" max="14771" width="2.77734375" style="595" customWidth="1"/>
    <col min="14772" max="14772" width="20.77734375" style="595" customWidth="1"/>
    <col min="14773" max="14773" width="2.77734375" style="595" customWidth="1"/>
    <col min="14774" max="14774" width="21" style="595" customWidth="1"/>
    <col min="14775" max="14775" width="2.77734375" style="595" customWidth="1"/>
    <col min="14776" max="14776" width="18.77734375" style="595" customWidth="1"/>
    <col min="14777" max="14777" width="2.77734375" style="595" customWidth="1"/>
    <col min="14778" max="14778" width="16.77734375" style="595" customWidth="1"/>
    <col min="14779" max="14779" width="2.77734375" style="595" customWidth="1"/>
    <col min="14780" max="14780" width="16.44140625" style="595" customWidth="1"/>
    <col min="14781" max="14781" width="2.77734375" style="595" customWidth="1"/>
    <col min="14782" max="14782" width="19.77734375" style="595" customWidth="1"/>
    <col min="14783" max="14783" width="2.77734375" style="595" customWidth="1"/>
    <col min="14784" max="14784" width="19.44140625" style="595" customWidth="1"/>
    <col min="14785" max="14785" width="2.77734375" style="595" customWidth="1"/>
    <col min="14786" max="14786" width="17.109375" style="595" customWidth="1"/>
    <col min="14787" max="14787" width="2.77734375" style="595" customWidth="1"/>
    <col min="14788" max="14788" width="19.109375" style="595" customWidth="1"/>
    <col min="14789" max="14789" width="2.77734375" style="595" customWidth="1"/>
    <col min="14790" max="14790" width="18.109375" style="595" customWidth="1"/>
    <col min="14791" max="14791" width="2.77734375" style="595" customWidth="1"/>
    <col min="14792" max="14792" width="17.5546875" style="595" customWidth="1"/>
    <col min="14793" max="14793" width="2.77734375" style="595" customWidth="1"/>
    <col min="14794" max="14794" width="20.77734375" style="595" customWidth="1"/>
    <col min="14795" max="14795" width="2.77734375" style="595" customWidth="1"/>
    <col min="14796" max="14796" width="17.77734375" style="595" customWidth="1"/>
    <col min="14797" max="14797" width="2.77734375" style="595" customWidth="1"/>
    <col min="14798" max="14798" width="19.5546875" style="595" customWidth="1"/>
    <col min="14799" max="14799" width="2.77734375" style="595" customWidth="1"/>
    <col min="14800" max="14800" width="16" style="595" customWidth="1"/>
    <col min="14801" max="14801" width="2.77734375" style="595" customWidth="1"/>
    <col min="14802" max="14802" width="18.77734375" style="595" customWidth="1"/>
    <col min="14803" max="14803" width="2.77734375" style="595" customWidth="1"/>
    <col min="14804" max="14804" width="18.109375" style="595" customWidth="1"/>
    <col min="14805" max="14806" width="8.77734375" style="595" customWidth="1"/>
    <col min="14807" max="14807" width="2.77734375" style="595" customWidth="1"/>
    <col min="14808" max="14808" width="18.77734375" style="595" customWidth="1"/>
    <col min="14809" max="14809" width="2.77734375" style="595" customWidth="1"/>
    <col min="14810" max="14810" width="19" style="595" customWidth="1"/>
    <col min="14811" max="14811" width="2.77734375" style="595" customWidth="1"/>
    <col min="14812" max="14812" width="18.109375" style="595" customWidth="1"/>
    <col min="14813" max="14813" width="2.77734375" style="595" customWidth="1"/>
    <col min="14814" max="14814" width="18.5546875" style="595" customWidth="1"/>
    <col min="14815" max="14815" width="2.77734375" style="595" customWidth="1"/>
    <col min="14816" max="14816" width="18.77734375" style="595" customWidth="1"/>
    <col min="14817" max="14817" width="2.77734375" style="595" customWidth="1"/>
    <col min="14818" max="14818" width="22.5546875" style="595" customWidth="1"/>
    <col min="14819" max="14819" width="2.77734375" style="595" customWidth="1"/>
    <col min="14820" max="14820" width="19.109375" style="595" customWidth="1"/>
    <col min="14821" max="14821" width="2.77734375" style="595" customWidth="1"/>
    <col min="14822" max="14822" width="22.77734375" style="595" customWidth="1"/>
    <col min="14823" max="14823" width="2.77734375" style="595" customWidth="1"/>
    <col min="14824" max="14824" width="24.109375" style="595" customWidth="1"/>
    <col min="14825" max="14825" width="2.77734375" style="595" customWidth="1"/>
    <col min="14826" max="14826" width="22.77734375" style="595" customWidth="1"/>
    <col min="14827" max="14827" width="2.77734375" style="595" customWidth="1"/>
    <col min="14828" max="14828" width="19.77734375" style="595" customWidth="1"/>
    <col min="14829" max="14829" width="2.77734375" style="595" customWidth="1"/>
    <col min="14830" max="14830" width="22.44140625" style="595" customWidth="1"/>
    <col min="14831" max="14831" width="2.77734375" style="595" customWidth="1"/>
    <col min="14832" max="14832" width="21.77734375" style="595" customWidth="1"/>
    <col min="14833" max="14833" width="2.77734375" style="595" customWidth="1"/>
    <col min="14834" max="14834" width="25.109375" style="595" customWidth="1"/>
    <col min="14835" max="14835" width="53.109375" style="595" customWidth="1"/>
    <col min="14836" max="14836" width="2.77734375" style="595" customWidth="1"/>
    <col min="14837" max="14837" width="25.109375" style="595" customWidth="1"/>
    <col min="14838" max="14838" width="2.77734375" style="595" customWidth="1"/>
    <col min="14839" max="14839" width="24" style="595" customWidth="1"/>
    <col min="14840" max="14840" width="2.77734375" style="595" customWidth="1"/>
    <col min="14841" max="14841" width="21.77734375" style="595" customWidth="1"/>
    <col min="14842" max="14842" width="2.77734375" style="595" customWidth="1"/>
    <col min="14843" max="14843" width="22.109375" style="595" customWidth="1"/>
    <col min="14844" max="14844" width="53.77734375" style="595" customWidth="1"/>
    <col min="14845" max="14845" width="2.77734375" style="595" customWidth="1"/>
    <col min="14846" max="14846" width="23.77734375" style="595" customWidth="1"/>
    <col min="14847" max="14847" width="2.77734375" style="595" customWidth="1"/>
    <col min="14848" max="14848" width="22.5546875" style="595" customWidth="1"/>
    <col min="14849" max="14849" width="2.77734375" style="595" customWidth="1"/>
    <col min="14850" max="14850" width="18.77734375" style="595" customWidth="1"/>
    <col min="14851" max="14851" width="2.77734375" style="595" customWidth="1"/>
    <col min="14852" max="14852" width="19.109375" style="595" customWidth="1"/>
    <col min="14853" max="14853" width="2.77734375" style="595" customWidth="1"/>
    <col min="14854" max="14854" width="19.77734375" style="595" customWidth="1"/>
    <col min="14855" max="15023" width="8.77734375" style="595"/>
    <col min="15024" max="15024" width="55.109375" style="595" customWidth="1"/>
    <col min="15025" max="15025" width="2.77734375" style="595" customWidth="1"/>
    <col min="15026" max="15026" width="19.44140625" style="595" customWidth="1"/>
    <col min="15027" max="15027" width="2.77734375" style="595" customWidth="1"/>
    <col min="15028" max="15028" width="20.77734375" style="595" customWidth="1"/>
    <col min="15029" max="15029" width="2.77734375" style="595" customWidth="1"/>
    <col min="15030" max="15030" width="21" style="595" customWidth="1"/>
    <col min="15031" max="15031" width="2.77734375" style="595" customWidth="1"/>
    <col min="15032" max="15032" width="18.77734375" style="595" customWidth="1"/>
    <col min="15033" max="15033" width="2.77734375" style="595" customWidth="1"/>
    <col min="15034" max="15034" width="16.77734375" style="595" customWidth="1"/>
    <col min="15035" max="15035" width="2.77734375" style="595" customWidth="1"/>
    <col min="15036" max="15036" width="16.44140625" style="595" customWidth="1"/>
    <col min="15037" max="15037" width="2.77734375" style="595" customWidth="1"/>
    <col min="15038" max="15038" width="19.77734375" style="595" customWidth="1"/>
    <col min="15039" max="15039" width="2.77734375" style="595" customWidth="1"/>
    <col min="15040" max="15040" width="19.44140625" style="595" customWidth="1"/>
    <col min="15041" max="15041" width="2.77734375" style="595" customWidth="1"/>
    <col min="15042" max="15042" width="17.109375" style="595" customWidth="1"/>
    <col min="15043" max="15043" width="2.77734375" style="595" customWidth="1"/>
    <col min="15044" max="15044" width="19.109375" style="595" customWidth="1"/>
    <col min="15045" max="15045" width="2.77734375" style="595" customWidth="1"/>
    <col min="15046" max="15046" width="18.109375" style="595" customWidth="1"/>
    <col min="15047" max="15047" width="2.77734375" style="595" customWidth="1"/>
    <col min="15048" max="15048" width="17.5546875" style="595" customWidth="1"/>
    <col min="15049" max="15049" width="2.77734375" style="595" customWidth="1"/>
    <col min="15050" max="15050" width="20.77734375" style="595" customWidth="1"/>
    <col min="15051" max="15051" width="2.77734375" style="595" customWidth="1"/>
    <col min="15052" max="15052" width="17.77734375" style="595" customWidth="1"/>
    <col min="15053" max="15053" width="2.77734375" style="595" customWidth="1"/>
    <col min="15054" max="15054" width="19.5546875" style="595" customWidth="1"/>
    <col min="15055" max="15055" width="2.77734375" style="595" customWidth="1"/>
    <col min="15056" max="15056" width="16" style="595" customWidth="1"/>
    <col min="15057" max="15057" width="2.77734375" style="595" customWidth="1"/>
    <col min="15058" max="15058" width="18.77734375" style="595" customWidth="1"/>
    <col min="15059" max="15059" width="2.77734375" style="595" customWidth="1"/>
    <col min="15060" max="15060" width="18.109375" style="595" customWidth="1"/>
    <col min="15061" max="15062" width="8.77734375" style="595" customWidth="1"/>
    <col min="15063" max="15063" width="2.77734375" style="595" customWidth="1"/>
    <col min="15064" max="15064" width="18.77734375" style="595" customWidth="1"/>
    <col min="15065" max="15065" width="2.77734375" style="595" customWidth="1"/>
    <col min="15066" max="15066" width="19" style="595" customWidth="1"/>
    <col min="15067" max="15067" width="2.77734375" style="595" customWidth="1"/>
    <col min="15068" max="15068" width="18.109375" style="595" customWidth="1"/>
    <col min="15069" max="15069" width="2.77734375" style="595" customWidth="1"/>
    <col min="15070" max="15070" width="18.5546875" style="595" customWidth="1"/>
    <col min="15071" max="15071" width="2.77734375" style="595" customWidth="1"/>
    <col min="15072" max="15072" width="18.77734375" style="595" customWidth="1"/>
    <col min="15073" max="15073" width="2.77734375" style="595" customWidth="1"/>
    <col min="15074" max="15074" width="22.5546875" style="595" customWidth="1"/>
    <col min="15075" max="15075" width="2.77734375" style="595" customWidth="1"/>
    <col min="15076" max="15076" width="19.109375" style="595" customWidth="1"/>
    <col min="15077" max="15077" width="2.77734375" style="595" customWidth="1"/>
    <col min="15078" max="15078" width="22.77734375" style="595" customWidth="1"/>
    <col min="15079" max="15079" width="2.77734375" style="595" customWidth="1"/>
    <col min="15080" max="15080" width="24.109375" style="595" customWidth="1"/>
    <col min="15081" max="15081" width="2.77734375" style="595" customWidth="1"/>
    <col min="15082" max="15082" width="22.77734375" style="595" customWidth="1"/>
    <col min="15083" max="15083" width="2.77734375" style="595" customWidth="1"/>
    <col min="15084" max="15084" width="19.77734375" style="595" customWidth="1"/>
    <col min="15085" max="15085" width="2.77734375" style="595" customWidth="1"/>
    <col min="15086" max="15086" width="22.44140625" style="595" customWidth="1"/>
    <col min="15087" max="15087" width="2.77734375" style="595" customWidth="1"/>
    <col min="15088" max="15088" width="21.77734375" style="595" customWidth="1"/>
    <col min="15089" max="15089" width="2.77734375" style="595" customWidth="1"/>
    <col min="15090" max="15090" width="25.109375" style="595" customWidth="1"/>
    <col min="15091" max="15091" width="53.109375" style="595" customWidth="1"/>
    <col min="15092" max="15092" width="2.77734375" style="595" customWidth="1"/>
    <col min="15093" max="15093" width="25.109375" style="595" customWidth="1"/>
    <col min="15094" max="15094" width="2.77734375" style="595" customWidth="1"/>
    <col min="15095" max="15095" width="24" style="595" customWidth="1"/>
    <col min="15096" max="15096" width="2.77734375" style="595" customWidth="1"/>
    <col min="15097" max="15097" width="21.77734375" style="595" customWidth="1"/>
    <col min="15098" max="15098" width="2.77734375" style="595" customWidth="1"/>
    <col min="15099" max="15099" width="22.109375" style="595" customWidth="1"/>
    <col min="15100" max="15100" width="53.77734375" style="595" customWidth="1"/>
    <col min="15101" max="15101" width="2.77734375" style="595" customWidth="1"/>
    <col min="15102" max="15102" width="23.77734375" style="595" customWidth="1"/>
    <col min="15103" max="15103" width="2.77734375" style="595" customWidth="1"/>
    <col min="15104" max="15104" width="22.5546875" style="595" customWidth="1"/>
    <col min="15105" max="15105" width="2.77734375" style="595" customWidth="1"/>
    <col min="15106" max="15106" width="18.77734375" style="595" customWidth="1"/>
    <col min="15107" max="15107" width="2.77734375" style="595" customWidth="1"/>
    <col min="15108" max="15108" width="19.109375" style="595" customWidth="1"/>
    <col min="15109" max="15109" width="2.77734375" style="595" customWidth="1"/>
    <col min="15110" max="15110" width="19.77734375" style="595" customWidth="1"/>
    <col min="15111" max="15279" width="8.77734375" style="595"/>
    <col min="15280" max="15280" width="55.109375" style="595" customWidth="1"/>
    <col min="15281" max="15281" width="2.77734375" style="595" customWidth="1"/>
    <col min="15282" max="15282" width="19.44140625" style="595" customWidth="1"/>
    <col min="15283" max="15283" width="2.77734375" style="595" customWidth="1"/>
    <col min="15284" max="15284" width="20.77734375" style="595" customWidth="1"/>
    <col min="15285" max="15285" width="2.77734375" style="595" customWidth="1"/>
    <col min="15286" max="15286" width="21" style="595" customWidth="1"/>
    <col min="15287" max="15287" width="2.77734375" style="595" customWidth="1"/>
    <col min="15288" max="15288" width="18.77734375" style="595" customWidth="1"/>
    <col min="15289" max="15289" width="2.77734375" style="595" customWidth="1"/>
    <col min="15290" max="15290" width="16.77734375" style="595" customWidth="1"/>
    <col min="15291" max="15291" width="2.77734375" style="595" customWidth="1"/>
    <col min="15292" max="15292" width="16.44140625" style="595" customWidth="1"/>
    <col min="15293" max="15293" width="2.77734375" style="595" customWidth="1"/>
    <col min="15294" max="15294" width="19.77734375" style="595" customWidth="1"/>
    <col min="15295" max="15295" width="2.77734375" style="595" customWidth="1"/>
    <col min="15296" max="15296" width="19.44140625" style="595" customWidth="1"/>
    <col min="15297" max="15297" width="2.77734375" style="595" customWidth="1"/>
    <col min="15298" max="15298" width="17.109375" style="595" customWidth="1"/>
    <col min="15299" max="15299" width="2.77734375" style="595" customWidth="1"/>
    <col min="15300" max="15300" width="19.109375" style="595" customWidth="1"/>
    <col min="15301" max="15301" width="2.77734375" style="595" customWidth="1"/>
    <col min="15302" max="15302" width="18.109375" style="595" customWidth="1"/>
    <col min="15303" max="15303" width="2.77734375" style="595" customWidth="1"/>
    <col min="15304" max="15304" width="17.5546875" style="595" customWidth="1"/>
    <col min="15305" max="15305" width="2.77734375" style="595" customWidth="1"/>
    <col min="15306" max="15306" width="20.77734375" style="595" customWidth="1"/>
    <col min="15307" max="15307" width="2.77734375" style="595" customWidth="1"/>
    <col min="15308" max="15308" width="17.77734375" style="595" customWidth="1"/>
    <col min="15309" max="15309" width="2.77734375" style="595" customWidth="1"/>
    <col min="15310" max="15310" width="19.5546875" style="595" customWidth="1"/>
    <col min="15311" max="15311" width="2.77734375" style="595" customWidth="1"/>
    <col min="15312" max="15312" width="16" style="595" customWidth="1"/>
    <col min="15313" max="15313" width="2.77734375" style="595" customWidth="1"/>
    <col min="15314" max="15314" width="18.77734375" style="595" customWidth="1"/>
    <col min="15315" max="15315" width="2.77734375" style="595" customWidth="1"/>
    <col min="15316" max="15316" width="18.109375" style="595" customWidth="1"/>
    <col min="15317" max="15318" width="8.77734375" style="595" customWidth="1"/>
    <col min="15319" max="15319" width="2.77734375" style="595" customWidth="1"/>
    <col min="15320" max="15320" width="18.77734375" style="595" customWidth="1"/>
    <col min="15321" max="15321" width="2.77734375" style="595" customWidth="1"/>
    <col min="15322" max="15322" width="19" style="595" customWidth="1"/>
    <col min="15323" max="15323" width="2.77734375" style="595" customWidth="1"/>
    <col min="15324" max="15324" width="18.109375" style="595" customWidth="1"/>
    <col min="15325" max="15325" width="2.77734375" style="595" customWidth="1"/>
    <col min="15326" max="15326" width="18.5546875" style="595" customWidth="1"/>
    <col min="15327" max="15327" width="2.77734375" style="595" customWidth="1"/>
    <col min="15328" max="15328" width="18.77734375" style="595" customWidth="1"/>
    <col min="15329" max="15329" width="2.77734375" style="595" customWidth="1"/>
    <col min="15330" max="15330" width="22.5546875" style="595" customWidth="1"/>
    <col min="15331" max="15331" width="2.77734375" style="595" customWidth="1"/>
    <col min="15332" max="15332" width="19.109375" style="595" customWidth="1"/>
    <col min="15333" max="15333" width="2.77734375" style="595" customWidth="1"/>
    <col min="15334" max="15334" width="22.77734375" style="595" customWidth="1"/>
    <col min="15335" max="15335" width="2.77734375" style="595" customWidth="1"/>
    <col min="15336" max="15336" width="24.109375" style="595" customWidth="1"/>
    <col min="15337" max="15337" width="2.77734375" style="595" customWidth="1"/>
    <col min="15338" max="15338" width="22.77734375" style="595" customWidth="1"/>
    <col min="15339" max="15339" width="2.77734375" style="595" customWidth="1"/>
    <col min="15340" max="15340" width="19.77734375" style="595" customWidth="1"/>
    <col min="15341" max="15341" width="2.77734375" style="595" customWidth="1"/>
    <col min="15342" max="15342" width="22.44140625" style="595" customWidth="1"/>
    <col min="15343" max="15343" width="2.77734375" style="595" customWidth="1"/>
    <col min="15344" max="15344" width="21.77734375" style="595" customWidth="1"/>
    <col min="15345" max="15345" width="2.77734375" style="595" customWidth="1"/>
    <col min="15346" max="15346" width="25.109375" style="595" customWidth="1"/>
    <col min="15347" max="15347" width="53.109375" style="595" customWidth="1"/>
    <col min="15348" max="15348" width="2.77734375" style="595" customWidth="1"/>
    <col min="15349" max="15349" width="25.109375" style="595" customWidth="1"/>
    <col min="15350" max="15350" width="2.77734375" style="595" customWidth="1"/>
    <col min="15351" max="15351" width="24" style="595" customWidth="1"/>
    <col min="15352" max="15352" width="2.77734375" style="595" customWidth="1"/>
    <col min="15353" max="15353" width="21.77734375" style="595" customWidth="1"/>
    <col min="15354" max="15354" width="2.77734375" style="595" customWidth="1"/>
    <col min="15355" max="15355" width="22.109375" style="595" customWidth="1"/>
    <col min="15356" max="15356" width="53.77734375" style="595" customWidth="1"/>
    <col min="15357" max="15357" width="2.77734375" style="595" customWidth="1"/>
    <col min="15358" max="15358" width="23.77734375" style="595" customWidth="1"/>
    <col min="15359" max="15359" width="2.77734375" style="595" customWidth="1"/>
    <col min="15360" max="15360" width="22.5546875" style="595" customWidth="1"/>
    <col min="15361" max="15361" width="2.77734375" style="595" customWidth="1"/>
    <col min="15362" max="15362" width="18.77734375" style="595" customWidth="1"/>
    <col min="15363" max="15363" width="2.77734375" style="595" customWidth="1"/>
    <col min="15364" max="15364" width="19.109375" style="595" customWidth="1"/>
    <col min="15365" max="15365" width="2.77734375" style="595" customWidth="1"/>
    <col min="15366" max="15366" width="19.77734375" style="595" customWidth="1"/>
    <col min="15367" max="15535" width="8.77734375" style="595"/>
    <col min="15536" max="15536" width="55.109375" style="595" customWidth="1"/>
    <col min="15537" max="15537" width="2.77734375" style="595" customWidth="1"/>
    <col min="15538" max="15538" width="19.44140625" style="595" customWidth="1"/>
    <col min="15539" max="15539" width="2.77734375" style="595" customWidth="1"/>
    <col min="15540" max="15540" width="20.77734375" style="595" customWidth="1"/>
    <col min="15541" max="15541" width="2.77734375" style="595" customWidth="1"/>
    <col min="15542" max="15542" width="21" style="595" customWidth="1"/>
    <col min="15543" max="15543" width="2.77734375" style="595" customWidth="1"/>
    <col min="15544" max="15544" width="18.77734375" style="595" customWidth="1"/>
    <col min="15545" max="15545" width="2.77734375" style="595" customWidth="1"/>
    <col min="15546" max="15546" width="16.77734375" style="595" customWidth="1"/>
    <col min="15547" max="15547" width="2.77734375" style="595" customWidth="1"/>
    <col min="15548" max="15548" width="16.44140625" style="595" customWidth="1"/>
    <col min="15549" max="15549" width="2.77734375" style="595" customWidth="1"/>
    <col min="15550" max="15550" width="19.77734375" style="595" customWidth="1"/>
    <col min="15551" max="15551" width="2.77734375" style="595" customWidth="1"/>
    <col min="15552" max="15552" width="19.44140625" style="595" customWidth="1"/>
    <col min="15553" max="15553" width="2.77734375" style="595" customWidth="1"/>
    <col min="15554" max="15554" width="17.109375" style="595" customWidth="1"/>
    <col min="15555" max="15555" width="2.77734375" style="595" customWidth="1"/>
    <col min="15556" max="15556" width="19.109375" style="595" customWidth="1"/>
    <col min="15557" max="15557" width="2.77734375" style="595" customWidth="1"/>
    <col min="15558" max="15558" width="18.109375" style="595" customWidth="1"/>
    <col min="15559" max="15559" width="2.77734375" style="595" customWidth="1"/>
    <col min="15560" max="15560" width="17.5546875" style="595" customWidth="1"/>
    <col min="15561" max="15561" width="2.77734375" style="595" customWidth="1"/>
    <col min="15562" max="15562" width="20.77734375" style="595" customWidth="1"/>
    <col min="15563" max="15563" width="2.77734375" style="595" customWidth="1"/>
    <col min="15564" max="15564" width="17.77734375" style="595" customWidth="1"/>
    <col min="15565" max="15565" width="2.77734375" style="595" customWidth="1"/>
    <col min="15566" max="15566" width="19.5546875" style="595" customWidth="1"/>
    <col min="15567" max="15567" width="2.77734375" style="595" customWidth="1"/>
    <col min="15568" max="15568" width="16" style="595" customWidth="1"/>
    <col min="15569" max="15569" width="2.77734375" style="595" customWidth="1"/>
    <col min="15570" max="15570" width="18.77734375" style="595" customWidth="1"/>
    <col min="15571" max="15571" width="2.77734375" style="595" customWidth="1"/>
    <col min="15572" max="15572" width="18.109375" style="595" customWidth="1"/>
    <col min="15573" max="15574" width="8.77734375" style="595" customWidth="1"/>
    <col min="15575" max="15575" width="2.77734375" style="595" customWidth="1"/>
    <col min="15576" max="15576" width="18.77734375" style="595" customWidth="1"/>
    <col min="15577" max="15577" width="2.77734375" style="595" customWidth="1"/>
    <col min="15578" max="15578" width="19" style="595" customWidth="1"/>
    <col min="15579" max="15579" width="2.77734375" style="595" customWidth="1"/>
    <col min="15580" max="15580" width="18.109375" style="595" customWidth="1"/>
    <col min="15581" max="15581" width="2.77734375" style="595" customWidth="1"/>
    <col min="15582" max="15582" width="18.5546875" style="595" customWidth="1"/>
    <col min="15583" max="15583" width="2.77734375" style="595" customWidth="1"/>
    <col min="15584" max="15584" width="18.77734375" style="595" customWidth="1"/>
    <col min="15585" max="15585" width="2.77734375" style="595" customWidth="1"/>
    <col min="15586" max="15586" width="22.5546875" style="595" customWidth="1"/>
    <col min="15587" max="15587" width="2.77734375" style="595" customWidth="1"/>
    <col min="15588" max="15588" width="19.109375" style="595" customWidth="1"/>
    <col min="15589" max="15589" width="2.77734375" style="595" customWidth="1"/>
    <col min="15590" max="15590" width="22.77734375" style="595" customWidth="1"/>
    <col min="15591" max="15591" width="2.77734375" style="595" customWidth="1"/>
    <col min="15592" max="15592" width="24.109375" style="595" customWidth="1"/>
    <col min="15593" max="15593" width="2.77734375" style="595" customWidth="1"/>
    <col min="15594" max="15594" width="22.77734375" style="595" customWidth="1"/>
    <col min="15595" max="15595" width="2.77734375" style="595" customWidth="1"/>
    <col min="15596" max="15596" width="19.77734375" style="595" customWidth="1"/>
    <col min="15597" max="15597" width="2.77734375" style="595" customWidth="1"/>
    <col min="15598" max="15598" width="22.44140625" style="595" customWidth="1"/>
    <col min="15599" max="15599" width="2.77734375" style="595" customWidth="1"/>
    <col min="15600" max="15600" width="21.77734375" style="595" customWidth="1"/>
    <col min="15601" max="15601" width="2.77734375" style="595" customWidth="1"/>
    <col min="15602" max="15602" width="25.109375" style="595" customWidth="1"/>
    <col min="15603" max="15603" width="53.109375" style="595" customWidth="1"/>
    <col min="15604" max="15604" width="2.77734375" style="595" customWidth="1"/>
    <col min="15605" max="15605" width="25.109375" style="595" customWidth="1"/>
    <col min="15606" max="15606" width="2.77734375" style="595" customWidth="1"/>
    <col min="15607" max="15607" width="24" style="595" customWidth="1"/>
    <col min="15608" max="15608" width="2.77734375" style="595" customWidth="1"/>
    <col min="15609" max="15609" width="21.77734375" style="595" customWidth="1"/>
    <col min="15610" max="15610" width="2.77734375" style="595" customWidth="1"/>
    <col min="15611" max="15611" width="22.109375" style="595" customWidth="1"/>
    <col min="15612" max="15612" width="53.77734375" style="595" customWidth="1"/>
    <col min="15613" max="15613" width="2.77734375" style="595" customWidth="1"/>
    <col min="15614" max="15614" width="23.77734375" style="595" customWidth="1"/>
    <col min="15615" max="15615" width="2.77734375" style="595" customWidth="1"/>
    <col min="15616" max="15616" width="22.5546875" style="595" customWidth="1"/>
    <col min="15617" max="15617" width="2.77734375" style="595" customWidth="1"/>
    <col min="15618" max="15618" width="18.77734375" style="595" customWidth="1"/>
    <col min="15619" max="15619" width="2.77734375" style="595" customWidth="1"/>
    <col min="15620" max="15620" width="19.109375" style="595" customWidth="1"/>
    <col min="15621" max="15621" width="2.77734375" style="595" customWidth="1"/>
    <col min="15622" max="15622" width="19.77734375" style="595" customWidth="1"/>
    <col min="15623" max="15791" width="8.77734375" style="595"/>
    <col min="15792" max="15792" width="55.109375" style="595" customWidth="1"/>
    <col min="15793" max="15793" width="2.77734375" style="595" customWidth="1"/>
    <col min="15794" max="15794" width="19.44140625" style="595" customWidth="1"/>
    <col min="15795" max="15795" width="2.77734375" style="595" customWidth="1"/>
    <col min="15796" max="15796" width="20.77734375" style="595" customWidth="1"/>
    <col min="15797" max="15797" width="2.77734375" style="595" customWidth="1"/>
    <col min="15798" max="15798" width="21" style="595" customWidth="1"/>
    <col min="15799" max="15799" width="2.77734375" style="595" customWidth="1"/>
    <col min="15800" max="15800" width="18.77734375" style="595" customWidth="1"/>
    <col min="15801" max="15801" width="2.77734375" style="595" customWidth="1"/>
    <col min="15802" max="15802" width="16.77734375" style="595" customWidth="1"/>
    <col min="15803" max="15803" width="2.77734375" style="595" customWidth="1"/>
    <col min="15804" max="15804" width="16.44140625" style="595" customWidth="1"/>
    <col min="15805" max="15805" width="2.77734375" style="595" customWidth="1"/>
    <col min="15806" max="15806" width="19.77734375" style="595" customWidth="1"/>
    <col min="15807" max="15807" width="2.77734375" style="595" customWidth="1"/>
    <col min="15808" max="15808" width="19.44140625" style="595" customWidth="1"/>
    <col min="15809" max="15809" width="2.77734375" style="595" customWidth="1"/>
    <col min="15810" max="15810" width="17.109375" style="595" customWidth="1"/>
    <col min="15811" max="15811" width="2.77734375" style="595" customWidth="1"/>
    <col min="15812" max="15812" width="19.109375" style="595" customWidth="1"/>
    <col min="15813" max="15813" width="2.77734375" style="595" customWidth="1"/>
    <col min="15814" max="15814" width="18.109375" style="595" customWidth="1"/>
    <col min="15815" max="15815" width="2.77734375" style="595" customWidth="1"/>
    <col min="15816" max="15816" width="17.5546875" style="595" customWidth="1"/>
    <col min="15817" max="15817" width="2.77734375" style="595" customWidth="1"/>
    <col min="15818" max="15818" width="20.77734375" style="595" customWidth="1"/>
    <col min="15819" max="15819" width="2.77734375" style="595" customWidth="1"/>
    <col min="15820" max="15820" width="17.77734375" style="595" customWidth="1"/>
    <col min="15821" max="15821" width="2.77734375" style="595" customWidth="1"/>
    <col min="15822" max="15822" width="19.5546875" style="595" customWidth="1"/>
    <col min="15823" max="15823" width="2.77734375" style="595" customWidth="1"/>
    <col min="15824" max="15824" width="16" style="595" customWidth="1"/>
    <col min="15825" max="15825" width="2.77734375" style="595" customWidth="1"/>
    <col min="15826" max="15826" width="18.77734375" style="595" customWidth="1"/>
    <col min="15827" max="15827" width="2.77734375" style="595" customWidth="1"/>
    <col min="15828" max="15828" width="18.109375" style="595" customWidth="1"/>
    <col min="15829" max="15830" width="8.77734375" style="595" customWidth="1"/>
    <col min="15831" max="15831" width="2.77734375" style="595" customWidth="1"/>
    <col min="15832" max="15832" width="18.77734375" style="595" customWidth="1"/>
    <col min="15833" max="15833" width="2.77734375" style="595" customWidth="1"/>
    <col min="15834" max="15834" width="19" style="595" customWidth="1"/>
    <col min="15835" max="15835" width="2.77734375" style="595" customWidth="1"/>
    <col min="15836" max="15836" width="18.109375" style="595" customWidth="1"/>
    <col min="15837" max="15837" width="2.77734375" style="595" customWidth="1"/>
    <col min="15838" max="15838" width="18.5546875" style="595" customWidth="1"/>
    <col min="15839" max="15839" width="2.77734375" style="595" customWidth="1"/>
    <col min="15840" max="15840" width="18.77734375" style="595" customWidth="1"/>
    <col min="15841" max="15841" width="2.77734375" style="595" customWidth="1"/>
    <col min="15842" max="15842" width="22.5546875" style="595" customWidth="1"/>
    <col min="15843" max="15843" width="2.77734375" style="595" customWidth="1"/>
    <col min="15844" max="15844" width="19.109375" style="595" customWidth="1"/>
    <col min="15845" max="15845" width="2.77734375" style="595" customWidth="1"/>
    <col min="15846" max="15846" width="22.77734375" style="595" customWidth="1"/>
    <col min="15847" max="15847" width="2.77734375" style="595" customWidth="1"/>
    <col min="15848" max="15848" width="24.109375" style="595" customWidth="1"/>
    <col min="15849" max="15849" width="2.77734375" style="595" customWidth="1"/>
    <col min="15850" max="15850" width="22.77734375" style="595" customWidth="1"/>
    <col min="15851" max="15851" width="2.77734375" style="595" customWidth="1"/>
    <col min="15852" max="15852" width="19.77734375" style="595" customWidth="1"/>
    <col min="15853" max="15853" width="2.77734375" style="595" customWidth="1"/>
    <col min="15854" max="15854" width="22.44140625" style="595" customWidth="1"/>
    <col min="15855" max="15855" width="2.77734375" style="595" customWidth="1"/>
    <col min="15856" max="15856" width="21.77734375" style="595" customWidth="1"/>
    <col min="15857" max="15857" width="2.77734375" style="595" customWidth="1"/>
    <col min="15858" max="15858" width="25.109375" style="595" customWidth="1"/>
    <col min="15859" max="15859" width="53.109375" style="595" customWidth="1"/>
    <col min="15860" max="15860" width="2.77734375" style="595" customWidth="1"/>
    <col min="15861" max="15861" width="25.109375" style="595" customWidth="1"/>
    <col min="15862" max="15862" width="2.77734375" style="595" customWidth="1"/>
    <col min="15863" max="15863" width="24" style="595" customWidth="1"/>
    <col min="15864" max="15864" width="2.77734375" style="595" customWidth="1"/>
    <col min="15865" max="15865" width="21.77734375" style="595" customWidth="1"/>
    <col min="15866" max="15866" width="2.77734375" style="595" customWidth="1"/>
    <col min="15867" max="15867" width="22.109375" style="595" customWidth="1"/>
    <col min="15868" max="15868" width="53.77734375" style="595" customWidth="1"/>
    <col min="15869" max="15869" width="2.77734375" style="595" customWidth="1"/>
    <col min="15870" max="15870" width="23.77734375" style="595" customWidth="1"/>
    <col min="15871" max="15871" width="2.77734375" style="595" customWidth="1"/>
    <col min="15872" max="15872" width="22.5546875" style="595" customWidth="1"/>
    <col min="15873" max="15873" width="2.77734375" style="595" customWidth="1"/>
    <col min="15874" max="15874" width="18.77734375" style="595" customWidth="1"/>
    <col min="15875" max="15875" width="2.77734375" style="595" customWidth="1"/>
    <col min="15876" max="15876" width="19.109375" style="595" customWidth="1"/>
    <col min="15877" max="15877" width="2.77734375" style="595" customWidth="1"/>
    <col min="15878" max="15878" width="19.77734375" style="595" customWidth="1"/>
    <col min="15879" max="16047" width="8.77734375" style="595"/>
    <col min="16048" max="16048" width="55.109375" style="595" customWidth="1"/>
    <col min="16049" max="16049" width="2.77734375" style="595" customWidth="1"/>
    <col min="16050" max="16050" width="19.44140625" style="595" customWidth="1"/>
    <col min="16051" max="16051" width="2.77734375" style="595" customWidth="1"/>
    <col min="16052" max="16052" width="20.77734375" style="595" customWidth="1"/>
    <col min="16053" max="16053" width="2.77734375" style="595" customWidth="1"/>
    <col min="16054" max="16054" width="21" style="595" customWidth="1"/>
    <col min="16055" max="16055" width="2.77734375" style="595" customWidth="1"/>
    <col min="16056" max="16056" width="18.77734375" style="595" customWidth="1"/>
    <col min="16057" max="16057" width="2.77734375" style="595" customWidth="1"/>
    <col min="16058" max="16058" width="16.77734375" style="595" customWidth="1"/>
    <col min="16059" max="16059" width="2.77734375" style="595" customWidth="1"/>
    <col min="16060" max="16060" width="16.44140625" style="595" customWidth="1"/>
    <col min="16061" max="16061" width="2.77734375" style="595" customWidth="1"/>
    <col min="16062" max="16062" width="19.77734375" style="595" customWidth="1"/>
    <col min="16063" max="16063" width="2.77734375" style="595" customWidth="1"/>
    <col min="16064" max="16064" width="19.44140625" style="595" customWidth="1"/>
    <col min="16065" max="16065" width="2.77734375" style="595" customWidth="1"/>
    <col min="16066" max="16066" width="17.109375" style="595" customWidth="1"/>
    <col min="16067" max="16067" width="2.77734375" style="595" customWidth="1"/>
    <col min="16068" max="16068" width="19.109375" style="595" customWidth="1"/>
    <col min="16069" max="16069" width="2.77734375" style="595" customWidth="1"/>
    <col min="16070" max="16070" width="18.109375" style="595" customWidth="1"/>
    <col min="16071" max="16071" width="2.77734375" style="595" customWidth="1"/>
    <col min="16072" max="16072" width="17.5546875" style="595" customWidth="1"/>
    <col min="16073" max="16073" width="2.77734375" style="595" customWidth="1"/>
    <col min="16074" max="16074" width="20.77734375" style="595" customWidth="1"/>
    <col min="16075" max="16075" width="2.77734375" style="595" customWidth="1"/>
    <col min="16076" max="16076" width="17.77734375" style="595" customWidth="1"/>
    <col min="16077" max="16077" width="2.77734375" style="595" customWidth="1"/>
    <col min="16078" max="16078" width="19.5546875" style="595" customWidth="1"/>
    <col min="16079" max="16079" width="2.77734375" style="595" customWidth="1"/>
    <col min="16080" max="16080" width="16" style="595" customWidth="1"/>
    <col min="16081" max="16081" width="2.77734375" style="595" customWidth="1"/>
    <col min="16082" max="16082" width="18.77734375" style="595" customWidth="1"/>
    <col min="16083" max="16083" width="2.77734375" style="595" customWidth="1"/>
    <col min="16084" max="16084" width="18.109375" style="595" customWidth="1"/>
    <col min="16085" max="16086" width="8.77734375" style="595" customWidth="1"/>
    <col min="16087" max="16087" width="2.77734375" style="595" customWidth="1"/>
    <col min="16088" max="16088" width="18.77734375" style="595" customWidth="1"/>
    <col min="16089" max="16089" width="2.77734375" style="595" customWidth="1"/>
    <col min="16090" max="16090" width="19" style="595" customWidth="1"/>
    <col min="16091" max="16091" width="2.77734375" style="595" customWidth="1"/>
    <col min="16092" max="16092" width="18.109375" style="595" customWidth="1"/>
    <col min="16093" max="16093" width="2.77734375" style="595" customWidth="1"/>
    <col min="16094" max="16094" width="18.5546875" style="595" customWidth="1"/>
    <col min="16095" max="16095" width="2.77734375" style="595" customWidth="1"/>
    <col min="16096" max="16096" width="18.77734375" style="595" customWidth="1"/>
    <col min="16097" max="16097" width="2.77734375" style="595" customWidth="1"/>
    <col min="16098" max="16098" width="22.5546875" style="595" customWidth="1"/>
    <col min="16099" max="16099" width="2.77734375" style="595" customWidth="1"/>
    <col min="16100" max="16100" width="19.109375" style="595" customWidth="1"/>
    <col min="16101" max="16101" width="2.77734375" style="595" customWidth="1"/>
    <col min="16102" max="16102" width="22.77734375" style="595" customWidth="1"/>
    <col min="16103" max="16103" width="2.77734375" style="595" customWidth="1"/>
    <col min="16104" max="16104" width="24.109375" style="595" customWidth="1"/>
    <col min="16105" max="16105" width="2.77734375" style="595" customWidth="1"/>
    <col min="16106" max="16106" width="22.77734375" style="595" customWidth="1"/>
    <col min="16107" max="16107" width="2.77734375" style="595" customWidth="1"/>
    <col min="16108" max="16108" width="19.77734375" style="595" customWidth="1"/>
    <col min="16109" max="16109" width="2.77734375" style="595" customWidth="1"/>
    <col min="16110" max="16110" width="22.44140625" style="595" customWidth="1"/>
    <col min="16111" max="16111" width="2.77734375" style="595" customWidth="1"/>
    <col min="16112" max="16112" width="21.77734375" style="595" customWidth="1"/>
    <col min="16113" max="16113" width="2.77734375" style="595" customWidth="1"/>
    <col min="16114" max="16114" width="25.109375" style="595" customWidth="1"/>
    <col min="16115" max="16115" width="53.109375" style="595" customWidth="1"/>
    <col min="16116" max="16116" width="2.77734375" style="595" customWidth="1"/>
    <col min="16117" max="16117" width="25.109375" style="595" customWidth="1"/>
    <col min="16118" max="16118" width="2.77734375" style="595" customWidth="1"/>
    <col min="16119" max="16119" width="24" style="595" customWidth="1"/>
    <col min="16120" max="16120" width="2.77734375" style="595" customWidth="1"/>
    <col min="16121" max="16121" width="21.77734375" style="595" customWidth="1"/>
    <col min="16122" max="16122" width="2.77734375" style="595" customWidth="1"/>
    <col min="16123" max="16123" width="22.109375" style="595" customWidth="1"/>
    <col min="16124" max="16124" width="53.77734375" style="595" customWidth="1"/>
    <col min="16125" max="16125" width="2.77734375" style="595" customWidth="1"/>
    <col min="16126" max="16126" width="23.77734375" style="595" customWidth="1"/>
    <col min="16127" max="16127" width="2.77734375" style="595" customWidth="1"/>
    <col min="16128" max="16128" width="22.5546875" style="595" customWidth="1"/>
    <col min="16129" max="16129" width="2.77734375" style="595" customWidth="1"/>
    <col min="16130" max="16130" width="18.77734375" style="595" customWidth="1"/>
    <col min="16131" max="16131" width="2.77734375" style="595" customWidth="1"/>
    <col min="16132" max="16132" width="19.109375" style="595" customWidth="1"/>
    <col min="16133" max="16133" width="2.77734375" style="595" customWidth="1"/>
    <col min="16134" max="16134" width="19.77734375" style="595" customWidth="1"/>
    <col min="16135" max="16379" width="8.77734375" style="595"/>
    <col min="16380" max="16384" width="8.77734375" style="595" customWidth="1"/>
  </cols>
  <sheetData>
    <row r="1" spans="1:9">
      <c r="A1" s="208" t="s">
        <v>60</v>
      </c>
    </row>
    <row r="3" spans="1:9" ht="18">
      <c r="A3" s="597" t="s">
        <v>61</v>
      </c>
      <c r="B3" s="598"/>
      <c r="C3" s="598"/>
      <c r="D3" s="598"/>
      <c r="E3" s="598"/>
      <c r="F3" s="598"/>
      <c r="G3" s="598"/>
      <c r="H3" s="598"/>
      <c r="I3" s="598"/>
    </row>
    <row r="4" spans="1:9" ht="20.100000000000001" customHeight="1">
      <c r="A4" s="597" t="s">
        <v>905</v>
      </c>
      <c r="B4" s="598"/>
      <c r="C4" s="598"/>
      <c r="D4" s="598"/>
      <c r="E4" s="598"/>
      <c r="F4" s="598"/>
      <c r="G4" s="598"/>
      <c r="H4" s="598"/>
      <c r="I4" s="598"/>
    </row>
    <row r="5" spans="1:9" ht="18">
      <c r="A5" s="597" t="s">
        <v>704</v>
      </c>
      <c r="B5" s="598"/>
      <c r="D5" s="598"/>
      <c r="E5" s="601"/>
      <c r="F5" s="598"/>
      <c r="G5" s="601"/>
      <c r="H5" s="598"/>
      <c r="I5" s="602" t="s">
        <v>789</v>
      </c>
    </row>
    <row r="6" spans="1:9" ht="18">
      <c r="A6" s="597" t="s">
        <v>705</v>
      </c>
      <c r="B6" s="598"/>
      <c r="D6" s="598"/>
      <c r="E6" s="601"/>
      <c r="F6" s="598"/>
      <c r="G6" s="601"/>
      <c r="H6" s="598"/>
      <c r="I6" s="603" t="s">
        <v>472</v>
      </c>
    </row>
    <row r="7" spans="1:9" ht="18" customHeight="1">
      <c r="A7" s="604" t="s">
        <v>1289</v>
      </c>
      <c r="B7" s="598"/>
      <c r="C7" s="598"/>
      <c r="D7" s="598"/>
      <c r="E7" s="598"/>
      <c r="F7" s="598"/>
      <c r="G7" s="598"/>
      <c r="H7" s="598"/>
      <c r="I7" s="598"/>
    </row>
    <row r="8" spans="1:9" ht="16.350000000000001" customHeight="1">
      <c r="A8" s="599" t="s">
        <v>66</v>
      </c>
      <c r="B8" s="598"/>
      <c r="C8" s="599"/>
      <c r="D8" s="598"/>
      <c r="E8" s="599"/>
      <c r="F8" s="598"/>
      <c r="G8" s="599"/>
      <c r="H8" s="599"/>
      <c r="I8" s="599"/>
    </row>
    <row r="9" spans="1:9">
      <c r="A9" s="598"/>
      <c r="B9" s="599"/>
      <c r="C9" s="599"/>
      <c r="D9" s="599"/>
      <c r="E9" s="599"/>
      <c r="F9" s="599"/>
      <c r="G9" s="599"/>
      <c r="H9" s="599"/>
      <c r="I9" s="599"/>
    </row>
    <row r="10" spans="1:9">
      <c r="A10" s="598"/>
      <c r="B10" s="599"/>
      <c r="C10" s="599"/>
      <c r="D10" s="599"/>
      <c r="E10" s="599"/>
      <c r="F10" s="599"/>
      <c r="G10" s="601"/>
      <c r="H10" s="599"/>
      <c r="I10" s="599"/>
    </row>
    <row r="11" spans="1:9">
      <c r="A11" s="598"/>
      <c r="B11" s="599"/>
      <c r="C11" s="605" t="s">
        <v>906</v>
      </c>
      <c r="D11" s="599"/>
      <c r="E11" s="606" t="s">
        <v>706</v>
      </c>
      <c r="F11" s="599"/>
      <c r="G11" s="599"/>
      <c r="H11" s="599"/>
      <c r="I11" s="599"/>
    </row>
    <row r="12" spans="1:9">
      <c r="A12" s="598"/>
      <c r="B12" s="599"/>
      <c r="C12" s="606" t="s">
        <v>108</v>
      </c>
      <c r="D12" s="599"/>
      <c r="E12" s="606" t="s">
        <v>536</v>
      </c>
      <c r="F12" s="599"/>
      <c r="G12" s="870" t="s">
        <v>907</v>
      </c>
      <c r="H12" s="871"/>
      <c r="I12" s="871"/>
    </row>
    <row r="13" spans="1:9">
      <c r="A13" s="598"/>
      <c r="B13" s="599"/>
      <c r="C13" s="606" t="s">
        <v>536</v>
      </c>
      <c r="D13" s="599"/>
      <c r="E13" s="606" t="s">
        <v>433</v>
      </c>
      <c r="F13" s="599"/>
      <c r="G13" s="599"/>
      <c r="H13" s="599"/>
      <c r="I13" s="599"/>
    </row>
    <row r="14" spans="1:9">
      <c r="A14" s="598"/>
      <c r="B14" s="599"/>
      <c r="C14" s="608" t="s">
        <v>433</v>
      </c>
      <c r="D14" s="599"/>
      <c r="E14" s="608" t="s">
        <v>908</v>
      </c>
      <c r="F14" s="599" t="s">
        <v>74</v>
      </c>
      <c r="G14" s="609" t="s">
        <v>1290</v>
      </c>
      <c r="H14" s="599"/>
      <c r="I14" s="609" t="s">
        <v>1259</v>
      </c>
    </row>
    <row r="15" spans="1:9">
      <c r="A15" s="599" t="s">
        <v>72</v>
      </c>
      <c r="B15" s="598"/>
      <c r="C15" s="601"/>
      <c r="D15" s="598"/>
      <c r="E15" s="598"/>
      <c r="F15" s="598"/>
      <c r="G15" s="598"/>
      <c r="H15" s="598"/>
      <c r="I15" s="598"/>
    </row>
    <row r="16" spans="1:9">
      <c r="A16" s="598" t="s">
        <v>1251</v>
      </c>
      <c r="B16" s="598" t="s">
        <v>74</v>
      </c>
      <c r="C16" s="627">
        <f>ROUND(SUM('Exhibit A-4 '!C16:BY16),1)</f>
        <v>624892</v>
      </c>
      <c r="D16" s="610"/>
      <c r="E16" s="133">
        <v>0</v>
      </c>
      <c r="F16" s="610"/>
      <c r="G16" s="627">
        <f>ROUND(SUM(C16+E16),1)</f>
        <v>624892</v>
      </c>
      <c r="H16" s="610"/>
      <c r="I16" s="133">
        <v>622681</v>
      </c>
    </row>
    <row r="17" spans="1:9">
      <c r="A17" s="613" t="s">
        <v>909</v>
      </c>
      <c r="B17" s="598" t="s">
        <v>74</v>
      </c>
      <c r="C17" s="598">
        <f>ROUND(SUM('Exhibit A-4 '!C17:BY17),1)</f>
        <v>571818</v>
      </c>
      <c r="D17" s="598"/>
      <c r="E17" s="19">
        <v>0</v>
      </c>
      <c r="F17" s="598"/>
      <c r="G17" s="598">
        <f>ROUND(SUM(C17+E17),1)</f>
        <v>571818</v>
      </c>
      <c r="H17" s="598"/>
      <c r="I17" s="19">
        <v>606072</v>
      </c>
    </row>
    <row r="18" spans="1:9">
      <c r="A18" s="613" t="s">
        <v>910</v>
      </c>
      <c r="B18" s="598" t="s">
        <v>74</v>
      </c>
      <c r="C18" s="598">
        <f>ROUND(SUM('Exhibit A-4 '!C18:BY18),1)</f>
        <v>257350</v>
      </c>
      <c r="D18" s="598"/>
      <c r="E18" s="19">
        <v>0</v>
      </c>
      <c r="F18" s="598"/>
      <c r="G18" s="598">
        <f>ROUND(SUM(C18+E18),1)</f>
        <v>257350</v>
      </c>
      <c r="H18" s="598"/>
      <c r="I18" s="19">
        <v>257350</v>
      </c>
    </row>
    <row r="19" spans="1:9">
      <c r="A19" s="613" t="s">
        <v>911</v>
      </c>
      <c r="B19" s="598" t="s">
        <v>74</v>
      </c>
      <c r="C19" s="600">
        <f>ROUND(SUM('Exhibit A-4 '!C19:BY19),1)</f>
        <v>7539663</v>
      </c>
      <c r="D19" s="598"/>
      <c r="E19" s="19">
        <v>2509</v>
      </c>
      <c r="F19" s="598"/>
      <c r="G19" s="598">
        <f>ROUND(SUM(C19+E19),1)</f>
        <v>7542172</v>
      </c>
      <c r="H19" s="628"/>
      <c r="I19" s="19">
        <v>5283407</v>
      </c>
    </row>
    <row r="20" spans="1:9">
      <c r="A20" s="613" t="s">
        <v>912</v>
      </c>
      <c r="B20" s="598" t="s">
        <v>74</v>
      </c>
      <c r="C20" s="598">
        <f>ROUND(SUM('Exhibit A-4 '!C20:BY20),1)</f>
        <v>-249</v>
      </c>
      <c r="D20" s="598"/>
      <c r="E20" s="19">
        <v>2868091</v>
      </c>
      <c r="F20" s="598"/>
      <c r="G20" s="598">
        <f>ROUND(SUM(C20+E20),1)</f>
        <v>2867842</v>
      </c>
      <c r="H20" s="628"/>
      <c r="I20" s="19">
        <v>2784864</v>
      </c>
    </row>
    <row r="21" spans="1:9">
      <c r="A21" s="614" t="s">
        <v>913</v>
      </c>
      <c r="B21" s="599" t="s">
        <v>74</v>
      </c>
      <c r="C21" s="629">
        <f>ROUND(SUM(C16:C20),1)</f>
        <v>8993474</v>
      </c>
      <c r="D21" s="599"/>
      <c r="E21" s="615">
        <f>ROUND(SUM(E16:E20),1)</f>
        <v>2870600</v>
      </c>
      <c r="F21" s="599"/>
      <c r="G21" s="629">
        <f>ROUND(SUM(G16:G20),1)</f>
        <v>11864074</v>
      </c>
      <c r="H21" s="630"/>
      <c r="I21" s="615">
        <f>ROUND(SUM(I16:I20),1)</f>
        <v>9554374</v>
      </c>
    </row>
    <row r="22" spans="1:9">
      <c r="A22" s="598"/>
      <c r="B22" s="598"/>
      <c r="C22" s="598" t="s">
        <v>74</v>
      </c>
      <c r="D22" s="598"/>
      <c r="E22" s="598"/>
      <c r="F22" s="598"/>
      <c r="G22" s="598" t="s">
        <v>74</v>
      </c>
      <c r="H22" s="598"/>
      <c r="I22" s="598"/>
    </row>
    <row r="23" spans="1:9">
      <c r="A23" s="599" t="s">
        <v>80</v>
      </c>
      <c r="B23" s="598"/>
      <c r="C23" s="598" t="s">
        <v>74</v>
      </c>
      <c r="D23" s="598"/>
      <c r="E23" s="598"/>
      <c r="F23" s="598"/>
      <c r="G23" s="598" t="s">
        <v>74</v>
      </c>
      <c r="H23" s="598"/>
      <c r="I23" s="598"/>
    </row>
    <row r="24" spans="1:9">
      <c r="A24" s="613" t="s">
        <v>744</v>
      </c>
      <c r="B24" s="598"/>
      <c r="C24" s="598"/>
      <c r="D24" s="598"/>
      <c r="E24" s="598"/>
      <c r="F24" s="598"/>
      <c r="G24" s="612"/>
      <c r="H24" s="598"/>
      <c r="I24" s="598"/>
    </row>
    <row r="25" spans="1:9">
      <c r="A25" s="616" t="s">
        <v>82</v>
      </c>
      <c r="B25" s="598" t="s">
        <v>361</v>
      </c>
      <c r="C25" s="598">
        <f>ROUND(SUM('Exhibit A-4 '!C25:BY25),1)</f>
        <v>205866</v>
      </c>
      <c r="D25" s="598"/>
      <c r="E25" s="19">
        <v>0</v>
      </c>
      <c r="F25" s="598"/>
      <c r="G25" s="598">
        <f>ROUND(SUM(C25+E25),1)</f>
        <v>205866</v>
      </c>
      <c r="H25" s="598"/>
      <c r="I25" s="19">
        <v>352919</v>
      </c>
    </row>
    <row r="26" spans="1:9">
      <c r="A26" s="616" t="s">
        <v>83</v>
      </c>
      <c r="B26" s="598" t="s">
        <v>74</v>
      </c>
      <c r="C26" s="598">
        <f>ROUND(SUM('Exhibit A-4 '!C26:BY26),1)</f>
        <v>339028</v>
      </c>
      <c r="D26" s="598"/>
      <c r="E26" s="19">
        <v>248867</v>
      </c>
      <c r="F26" s="598"/>
      <c r="G26" s="598">
        <f t="shared" ref="G26:G33" si="0">ROUND(SUM(C26+E26),1)</f>
        <v>587895</v>
      </c>
      <c r="H26" s="628"/>
      <c r="I26" s="19">
        <v>853834</v>
      </c>
    </row>
    <row r="27" spans="1:9">
      <c r="A27" s="616" t="s">
        <v>84</v>
      </c>
      <c r="B27" s="598" t="s">
        <v>74</v>
      </c>
      <c r="C27" s="598">
        <f>ROUND(SUM('Exhibit A-4 '!C27:BY27),1)</f>
        <v>680661</v>
      </c>
      <c r="D27" s="598"/>
      <c r="E27" s="19">
        <v>0</v>
      </c>
      <c r="F27" s="598"/>
      <c r="G27" s="598">
        <f t="shared" si="0"/>
        <v>680661</v>
      </c>
      <c r="H27" s="628"/>
      <c r="I27" s="19">
        <v>683201</v>
      </c>
    </row>
    <row r="28" spans="1:9">
      <c r="A28" s="616" t="s">
        <v>85</v>
      </c>
      <c r="B28" s="598" t="s">
        <v>74</v>
      </c>
      <c r="C28" s="598"/>
      <c r="D28" s="598"/>
      <c r="E28" s="19"/>
      <c r="F28" s="598"/>
      <c r="G28" s="598" t="s">
        <v>74</v>
      </c>
      <c r="H28" s="598"/>
      <c r="I28" s="19"/>
    </row>
    <row r="29" spans="1:9">
      <c r="A29" s="616" t="s">
        <v>1224</v>
      </c>
      <c r="B29" s="598" t="s">
        <v>74</v>
      </c>
      <c r="C29" s="598">
        <f>ROUND(SUM('Exhibit A-4 '!C29:BY29),1)</f>
        <v>538251</v>
      </c>
      <c r="D29" s="598"/>
      <c r="E29" s="19">
        <v>218364</v>
      </c>
      <c r="F29" s="598"/>
      <c r="G29" s="598">
        <f t="shared" si="0"/>
        <v>756615</v>
      </c>
      <c r="H29" s="598"/>
      <c r="I29" s="19">
        <v>442510</v>
      </c>
    </row>
    <row r="30" spans="1:9">
      <c r="A30" s="616" t="s">
        <v>1241</v>
      </c>
      <c r="B30" s="598" t="s">
        <v>74</v>
      </c>
      <c r="C30" s="598">
        <f>ROUND(SUM('Exhibit A-4 '!C30:BY30),1)</f>
        <v>42705</v>
      </c>
      <c r="D30" s="598"/>
      <c r="E30" s="19">
        <v>0</v>
      </c>
      <c r="F30" s="598"/>
      <c r="G30" s="598">
        <f t="shared" si="0"/>
        <v>42705</v>
      </c>
      <c r="H30" s="598"/>
      <c r="I30" s="19">
        <v>16563</v>
      </c>
    </row>
    <row r="31" spans="1:9">
      <c r="A31" s="616" t="s">
        <v>1226</v>
      </c>
      <c r="B31" s="598" t="s">
        <v>74</v>
      </c>
      <c r="C31" s="600">
        <f>ROUND(SUM('Exhibit A-4 '!C31:BY31),1)</f>
        <v>1942795</v>
      </c>
      <c r="D31" s="598"/>
      <c r="E31" s="19">
        <v>0</v>
      </c>
      <c r="F31" s="598"/>
      <c r="G31" s="598">
        <f t="shared" si="0"/>
        <v>1942795</v>
      </c>
      <c r="H31" s="598"/>
      <c r="I31" s="19">
        <v>1663930</v>
      </c>
    </row>
    <row r="32" spans="1:9">
      <c r="A32" s="616" t="s">
        <v>1227</v>
      </c>
      <c r="B32" s="598" t="s">
        <v>74</v>
      </c>
      <c r="C32" s="600">
        <f>ROUND(SUM('Exhibit A-4 '!C32:BY32),1)</f>
        <v>1512457</v>
      </c>
      <c r="D32" s="598"/>
      <c r="E32" s="19">
        <v>26041</v>
      </c>
      <c r="F32" s="598"/>
      <c r="G32" s="598">
        <f t="shared" si="0"/>
        <v>1538498</v>
      </c>
      <c r="H32" s="598"/>
      <c r="I32" s="19">
        <v>1514869</v>
      </c>
    </row>
    <row r="33" spans="1:9">
      <c r="A33" s="616" t="s">
        <v>87</v>
      </c>
      <c r="B33" s="598" t="s">
        <v>74</v>
      </c>
      <c r="C33" s="598">
        <f>ROUND(SUM('Exhibit A-4 '!C33:BY33),1)</f>
        <v>1357783</v>
      </c>
      <c r="D33" s="598"/>
      <c r="E33" s="19">
        <v>376744</v>
      </c>
      <c r="F33" s="598"/>
      <c r="G33" s="598">
        <f t="shared" si="0"/>
        <v>1734527</v>
      </c>
      <c r="H33" s="628"/>
      <c r="I33" s="19">
        <v>1888921</v>
      </c>
    </row>
    <row r="34" spans="1:9">
      <c r="A34" s="599" t="s">
        <v>895</v>
      </c>
      <c r="B34" s="598" t="s">
        <v>74</v>
      </c>
      <c r="C34" s="631">
        <f>ROUND(SUM(C25:C33),1)</f>
        <v>6619546</v>
      </c>
      <c r="D34" s="599"/>
      <c r="E34" s="617">
        <f>ROUND(SUM(E25:E33),1)</f>
        <v>870016</v>
      </c>
      <c r="F34" s="599"/>
      <c r="G34" s="617">
        <f>ROUND(SUM(G25:G33),1)</f>
        <v>7489562</v>
      </c>
      <c r="H34" s="599"/>
      <c r="I34" s="617">
        <f>ROUND(SUM(I25:I33),1)</f>
        <v>7416747</v>
      </c>
    </row>
    <row r="35" spans="1:9">
      <c r="A35" s="598" t="s">
        <v>896</v>
      </c>
      <c r="B35" s="598" t="s">
        <v>74</v>
      </c>
      <c r="C35" s="632">
        <f>ROUND(SUM('Exhibit A-4 '!C35:BY35),1)</f>
        <v>8467661</v>
      </c>
      <c r="D35" s="598"/>
      <c r="E35" s="19">
        <v>1936679</v>
      </c>
      <c r="F35" s="598"/>
      <c r="G35" s="598">
        <f>ROUND(SUM(C35+E35),1)</f>
        <v>10404340</v>
      </c>
      <c r="H35" s="633"/>
      <c r="I35" s="19">
        <v>9558951</v>
      </c>
    </row>
    <row r="36" spans="1:9">
      <c r="A36" s="599" t="s">
        <v>897</v>
      </c>
      <c r="B36" s="599" t="s">
        <v>74</v>
      </c>
      <c r="C36" s="629">
        <f>ROUND(SUM(C34:C35),1)</f>
        <v>15087207</v>
      </c>
      <c r="D36" s="599"/>
      <c r="E36" s="615">
        <f>ROUND(SUM(E34:E35),1)</f>
        <v>2806695</v>
      </c>
      <c r="F36" s="599"/>
      <c r="G36" s="615">
        <f>ROUND(SUM(G34:G35),1)</f>
        <v>17893902</v>
      </c>
      <c r="H36" s="630"/>
      <c r="I36" s="615">
        <f>ROUND(SUM(I34:I35),1)</f>
        <v>16975698</v>
      </c>
    </row>
    <row r="37" spans="1:9">
      <c r="A37" s="599"/>
      <c r="B37" s="599" t="s">
        <v>74</v>
      </c>
      <c r="C37" s="599" t="s">
        <v>74</v>
      </c>
      <c r="D37" s="599"/>
      <c r="E37" s="599" t="s">
        <v>74</v>
      </c>
      <c r="F37" s="599"/>
      <c r="G37" s="599" t="s">
        <v>74</v>
      </c>
      <c r="H37" s="599"/>
      <c r="I37" s="599" t="s">
        <v>74</v>
      </c>
    </row>
    <row r="38" spans="1:9">
      <c r="A38" s="599" t="s">
        <v>186</v>
      </c>
      <c r="B38" s="599" t="s">
        <v>74</v>
      </c>
      <c r="C38" s="599" t="s">
        <v>74</v>
      </c>
      <c r="D38" s="599"/>
      <c r="E38" s="599" t="s">
        <v>74</v>
      </c>
      <c r="F38" s="599"/>
      <c r="G38" s="599" t="s">
        <v>74</v>
      </c>
      <c r="H38" s="599"/>
      <c r="I38" s="599" t="s">
        <v>74</v>
      </c>
    </row>
    <row r="39" spans="1:9">
      <c r="A39" s="599" t="s">
        <v>898</v>
      </c>
      <c r="B39" s="599" t="s">
        <v>74</v>
      </c>
      <c r="C39" s="618">
        <f>ROUND(SUM(C21)-SUM(C36),1)</f>
        <v>-6093733</v>
      </c>
      <c r="D39" s="599"/>
      <c r="E39" s="618">
        <f>ROUND(SUM(E21)-SUM(E36),1)</f>
        <v>63905</v>
      </c>
      <c r="F39" s="599"/>
      <c r="G39" s="618">
        <f>ROUND(SUM(G21)-SUM(G36),1)</f>
        <v>-6029828</v>
      </c>
      <c r="H39" s="599"/>
      <c r="I39" s="618">
        <f>ROUND(SUM(I21)-SUM(I36),1)</f>
        <v>-7421324</v>
      </c>
    </row>
    <row r="40" spans="1:9">
      <c r="A40" s="599"/>
      <c r="B40" s="599" t="s">
        <v>74</v>
      </c>
      <c r="C40" s="599"/>
      <c r="D40" s="599"/>
      <c r="E40" s="599"/>
      <c r="F40" s="599"/>
      <c r="G40" s="599"/>
      <c r="H40" s="599"/>
      <c r="I40" s="599"/>
    </row>
    <row r="41" spans="1:9">
      <c r="A41" s="598"/>
      <c r="B41" s="598" t="s">
        <v>74</v>
      </c>
      <c r="C41" s="598"/>
      <c r="D41" s="598"/>
      <c r="E41" s="598"/>
      <c r="F41" s="598"/>
      <c r="G41" s="598"/>
      <c r="H41" s="598"/>
      <c r="I41" s="598"/>
    </row>
    <row r="42" spans="1:9">
      <c r="A42" s="599" t="s">
        <v>96</v>
      </c>
      <c r="B42" s="598" t="s">
        <v>74</v>
      </c>
      <c r="C42" s="598" t="s">
        <v>74</v>
      </c>
      <c r="D42" s="598"/>
      <c r="E42" s="598"/>
      <c r="F42" s="598"/>
      <c r="G42" s="598" t="s">
        <v>74</v>
      </c>
      <c r="H42" s="598"/>
      <c r="I42" s="598"/>
    </row>
    <row r="43" spans="1:9">
      <c r="A43" s="598" t="s">
        <v>914</v>
      </c>
      <c r="B43" s="598" t="s">
        <v>74</v>
      </c>
      <c r="C43" s="598">
        <f>ROUND(SUM('Exhibit A-4 '!C43:BY43),1)</f>
        <v>0</v>
      </c>
      <c r="D43" s="598"/>
      <c r="E43" s="19">
        <v>0</v>
      </c>
      <c r="F43" s="598"/>
      <c r="G43" s="598">
        <f>ROUND(SUM(C43+E43),1)</f>
        <v>0</v>
      </c>
      <c r="H43" s="628"/>
      <c r="I43" s="19">
        <v>386402</v>
      </c>
    </row>
    <row r="44" spans="1:9">
      <c r="A44" s="598" t="s">
        <v>915</v>
      </c>
      <c r="B44" s="598" t="s">
        <v>74</v>
      </c>
      <c r="C44" s="600">
        <f>ROUND(SUM('Exhibit A-4 '!C44:BY44),1)</f>
        <v>5574964</v>
      </c>
      <c r="D44" s="598"/>
      <c r="E44" s="19">
        <v>38638</v>
      </c>
      <c r="F44" s="598"/>
      <c r="G44" s="598">
        <f>ROUND(SUM(C44+E44),1)</f>
        <v>5613602</v>
      </c>
      <c r="H44" s="628"/>
      <c r="I44" s="19">
        <v>7336424</v>
      </c>
    </row>
    <row r="45" spans="1:9">
      <c r="A45" s="613" t="s">
        <v>916</v>
      </c>
      <c r="B45" s="598" t="s">
        <v>74</v>
      </c>
      <c r="C45" s="600">
        <f>ROUND(SUM('Exhibit A-4 '!C45:BY45),1)</f>
        <v>-610313</v>
      </c>
      <c r="D45" s="598"/>
      <c r="E45" s="19">
        <v>-594</v>
      </c>
      <c r="F45" s="598"/>
      <c r="G45" s="598">
        <f>ROUND(SUM(C45+E45),1)</f>
        <v>-610907</v>
      </c>
      <c r="H45" s="628"/>
      <c r="I45" s="19">
        <v>-439298</v>
      </c>
    </row>
    <row r="46" spans="1:9">
      <c r="A46" s="599" t="s">
        <v>697</v>
      </c>
      <c r="B46" s="599" t="s">
        <v>74</v>
      </c>
      <c r="C46" s="615">
        <f>ROUND(SUM(C43:C45),1)</f>
        <v>4964651</v>
      </c>
      <c r="D46" s="599"/>
      <c r="E46" s="615">
        <f>ROUND(SUM(E43:E45),1)</f>
        <v>38044</v>
      </c>
      <c r="F46" s="599"/>
      <c r="G46" s="615">
        <f>ROUND(SUM(G43:G45),1)</f>
        <v>5002695</v>
      </c>
      <c r="H46" s="630"/>
      <c r="I46" s="615">
        <f>ROUND(SUM(I43:I45),1)</f>
        <v>7283528</v>
      </c>
    </row>
    <row r="47" spans="1:9">
      <c r="A47" s="599"/>
      <c r="B47" s="599" t="s">
        <v>74</v>
      </c>
      <c r="C47" s="599"/>
      <c r="D47" s="599"/>
      <c r="E47" s="599"/>
      <c r="F47" s="599"/>
      <c r="G47" s="599"/>
      <c r="H47" s="599"/>
      <c r="I47" s="599"/>
    </row>
    <row r="48" spans="1:9">
      <c r="A48" s="598"/>
      <c r="B48" s="598"/>
      <c r="C48" s="598" t="s">
        <v>74</v>
      </c>
      <c r="D48" s="598"/>
      <c r="E48" s="598"/>
      <c r="F48" s="598"/>
      <c r="G48" s="598" t="s">
        <v>74</v>
      </c>
      <c r="H48" s="598"/>
      <c r="I48" s="598"/>
    </row>
    <row r="49" spans="1:9">
      <c r="A49" s="599" t="s">
        <v>101</v>
      </c>
      <c r="B49" s="598"/>
      <c r="C49" s="598"/>
      <c r="D49" s="598"/>
      <c r="E49" s="598"/>
      <c r="F49" s="598"/>
      <c r="G49" s="598"/>
      <c r="H49" s="598"/>
      <c r="I49" s="598"/>
    </row>
    <row r="50" spans="1:9">
      <c r="A50" s="599" t="s">
        <v>902</v>
      </c>
      <c r="B50" s="598" t="s">
        <v>74</v>
      </c>
      <c r="C50" s="622">
        <f>ROUND(SUM(C39+C46),1)</f>
        <v>-1129082</v>
      </c>
      <c r="D50" s="598"/>
      <c r="E50" s="619">
        <f>ROUND(SUM(E39+E46),1)</f>
        <v>101949</v>
      </c>
      <c r="F50" s="598" t="s">
        <v>74</v>
      </c>
      <c r="G50" s="619">
        <f>ROUND(SUM(G39+G46),1)</f>
        <v>-1027133</v>
      </c>
      <c r="H50" s="598" t="s">
        <v>74</v>
      </c>
      <c r="I50" s="619">
        <f>ROUND(SUM(I39+I46),1)</f>
        <v>-137796</v>
      </c>
    </row>
    <row r="51" spans="1:9">
      <c r="A51" s="598"/>
      <c r="B51" s="598" t="s">
        <v>74</v>
      </c>
      <c r="C51" s="598"/>
      <c r="D51" s="598"/>
      <c r="E51" s="598"/>
      <c r="F51" s="598" t="s">
        <v>74</v>
      </c>
      <c r="G51" s="598"/>
      <c r="H51" s="598" t="s">
        <v>74</v>
      </c>
      <c r="I51" s="598"/>
    </row>
    <row r="52" spans="1:9">
      <c r="A52" s="599" t="s">
        <v>903</v>
      </c>
      <c r="B52" s="598" t="s">
        <v>74</v>
      </c>
      <c r="C52" s="599">
        <f>ROUND(SUM('Exhibit A-4 '!C52:BY52),1)</f>
        <v>-1077267</v>
      </c>
      <c r="D52" s="598" t="s">
        <v>74</v>
      </c>
      <c r="E52" s="22">
        <v>-378663</v>
      </c>
      <c r="F52" s="598" t="s">
        <v>74</v>
      </c>
      <c r="G52" s="619">
        <f>+C52+E52</f>
        <v>-1455930</v>
      </c>
      <c r="H52" s="626" t="s">
        <v>74</v>
      </c>
      <c r="I52" s="22">
        <v>-1318134</v>
      </c>
    </row>
    <row r="53" spans="1:9" ht="16.5" thickBot="1">
      <c r="A53" s="599" t="s">
        <v>904</v>
      </c>
      <c r="B53" s="598" t="s">
        <v>74</v>
      </c>
      <c r="C53" s="621">
        <f>ROUND(SUM(C50)+SUM(C52),1)</f>
        <v>-2206349</v>
      </c>
      <c r="D53" s="619"/>
      <c r="E53" s="621">
        <f>ROUND(SUM(E50)+SUM(E52),1)</f>
        <v>-276714</v>
      </c>
      <c r="F53" s="619"/>
      <c r="G53" s="621">
        <f>ROUND(SUM(G50)+SUM(G52),1)</f>
        <v>-2483063</v>
      </c>
      <c r="H53" s="619"/>
      <c r="I53" s="620">
        <f>ROUND(SUM(I50)+SUM(I52),1)</f>
        <v>-1455930</v>
      </c>
    </row>
    <row r="54" spans="1:9" ht="16.5" thickTop="1">
      <c r="A54" s="599"/>
      <c r="B54" s="619"/>
      <c r="C54" s="599"/>
      <c r="D54" s="619"/>
      <c r="E54" s="599"/>
      <c r="F54" s="619"/>
      <c r="G54" s="599"/>
      <c r="H54" s="619"/>
      <c r="I54" s="599"/>
    </row>
    <row r="55" spans="1:9">
      <c r="A55" s="318" t="s">
        <v>468</v>
      </c>
      <c r="B55" s="619"/>
      <c r="C55" s="599"/>
      <c r="D55" s="619"/>
      <c r="E55" s="599"/>
      <c r="F55" s="619"/>
      <c r="G55" s="599"/>
      <c r="H55" s="619"/>
      <c r="I55" s="599"/>
    </row>
    <row r="57" spans="1:9">
      <c r="A57" s="598"/>
      <c r="B57" s="598"/>
      <c r="C57" s="599"/>
      <c r="D57" s="598"/>
      <c r="E57" s="598" t="s">
        <v>74</v>
      </c>
      <c r="F57" s="598"/>
      <c r="G57" s="599" t="s">
        <v>74</v>
      </c>
      <c r="H57" s="599"/>
      <c r="I57" s="599"/>
    </row>
    <row r="58" spans="1:9">
      <c r="E58" s="595" t="s">
        <v>74</v>
      </c>
    </row>
    <row r="66" spans="1:1">
      <c r="A66" s="626"/>
    </row>
    <row r="70" spans="1:1" ht="14.85" customHeight="1"/>
  </sheetData>
  <mergeCells count="1">
    <mergeCell ref="G12:I12"/>
  </mergeCells>
  <hyperlinks>
    <hyperlink ref="A55" location="'Footnotes 1 - 10'!A1" display="(*) See Accompanying Notes" xr:uid="{00000000-0004-0000-1B00-000000000000}"/>
  </hyperlinks>
  <printOptions horizontalCentered="1"/>
  <pageMargins left="0.25" right="0.25" top="0.75" bottom="0.25" header="0" footer="0.25"/>
  <pageSetup scale="60" firstPageNumber="50" orientation="landscape" r:id="rId1"/>
  <headerFooter scaleWithDoc="0">
    <oddFooter>&amp;R&amp;8 54</oddFooter>
  </headerFooter>
  <customProperties>
    <customPr name="SheetOptions" r:id="rId2"/>
  </customProperties>
  <ignoredErrors>
    <ignoredError sqref="G34" formula="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W62"/>
  <sheetViews>
    <sheetView showGridLines="0" zoomScale="80" zoomScaleNormal="80" workbookViewId="0"/>
  </sheetViews>
  <sheetFormatPr defaultColWidth="9.77734375" defaultRowHeight="12.75"/>
  <cols>
    <col min="1" max="1" width="41.21875" style="42" customWidth="1"/>
    <col min="2" max="2" width="1.21875" style="42" customWidth="1"/>
    <col min="3" max="3" width="18.109375" style="42" customWidth="1"/>
    <col min="4" max="4" width="1.21875" style="635" customWidth="1"/>
    <col min="5" max="5" width="17.109375" style="42" customWidth="1"/>
    <col min="6" max="6" width="1.21875" style="42" customWidth="1"/>
    <col min="7" max="7" width="17.77734375" style="42" customWidth="1"/>
    <col min="8" max="8" width="1.21875" style="42" customWidth="1"/>
    <col min="9" max="9" width="18.109375" style="42" customWidth="1"/>
    <col min="10" max="10" width="1.21875" style="635" customWidth="1"/>
    <col min="11" max="11" width="17.5546875" style="42" customWidth="1"/>
    <col min="12" max="12" width="1.21875" style="635" customWidth="1"/>
    <col min="13" max="13" width="18.109375" style="42" customWidth="1"/>
    <col min="14" max="14" width="1.21875" style="635" customWidth="1"/>
    <col min="15" max="15" width="18.109375" style="42" customWidth="1"/>
    <col min="16" max="16" width="1.21875" style="635" customWidth="1"/>
    <col min="17" max="17" width="18.109375" style="42" customWidth="1"/>
    <col min="18" max="18" width="1.21875" style="635" customWidth="1"/>
    <col min="19" max="19" width="18.109375" style="42" customWidth="1"/>
    <col min="20" max="20" width="1.21875" style="635" customWidth="1"/>
    <col min="21" max="21" width="18.109375" style="42" customWidth="1"/>
    <col min="22" max="22" width="1.21875" style="635" customWidth="1"/>
    <col min="23" max="23" width="18.109375" style="42" customWidth="1"/>
    <col min="24" max="24" width="1.77734375" style="42" customWidth="1"/>
    <col min="25" max="25" width="4.77734375" style="42" customWidth="1"/>
    <col min="26" max="26" width="12.77734375" style="42" customWidth="1"/>
    <col min="27" max="16384" width="9.77734375" style="42"/>
  </cols>
  <sheetData>
    <row r="1" spans="1:23" s="118" customFormat="1" ht="15">
      <c r="A1" s="208" t="s">
        <v>60</v>
      </c>
      <c r="B1" s="30"/>
      <c r="C1" s="30"/>
      <c r="D1" s="35"/>
      <c r="E1" s="30"/>
      <c r="F1" s="30"/>
      <c r="G1" s="30"/>
      <c r="H1" s="30"/>
      <c r="I1" s="30"/>
      <c r="J1" s="35"/>
      <c r="K1" s="30"/>
      <c r="L1" s="35"/>
      <c r="M1" s="30"/>
      <c r="N1" s="35"/>
      <c r="O1" s="30"/>
      <c r="P1" s="35"/>
      <c r="Q1" s="30"/>
      <c r="R1" s="35"/>
      <c r="S1" s="30"/>
      <c r="T1" s="35"/>
      <c r="U1" s="30"/>
      <c r="V1" s="35"/>
      <c r="W1" s="30"/>
    </row>
    <row r="2" spans="1:23" s="118" customFormat="1" ht="12" customHeight="1">
      <c r="A2" s="30"/>
      <c r="B2" s="30"/>
      <c r="C2" s="30"/>
      <c r="D2" s="35"/>
      <c r="E2" s="30"/>
      <c r="F2" s="30"/>
      <c r="G2" s="30"/>
      <c r="H2" s="30"/>
      <c r="I2" s="30"/>
      <c r="J2" s="35"/>
      <c r="K2" s="30"/>
      <c r="L2" s="35"/>
      <c r="M2" s="30"/>
      <c r="N2" s="35"/>
      <c r="O2" s="30"/>
      <c r="P2" s="35"/>
      <c r="Q2" s="30"/>
      <c r="R2" s="35"/>
      <c r="S2" s="30"/>
      <c r="T2" s="35"/>
      <c r="U2" s="30"/>
      <c r="V2" s="35"/>
      <c r="W2" s="30"/>
    </row>
    <row r="3" spans="1:23" s="118" customFormat="1" ht="18.75" customHeight="1">
      <c r="A3" s="83" t="s">
        <v>112</v>
      </c>
      <c r="B3" s="83"/>
      <c r="C3" s="30"/>
      <c r="D3" s="35"/>
      <c r="E3" s="30"/>
      <c r="F3" s="30"/>
      <c r="G3" s="30"/>
      <c r="H3" s="30"/>
      <c r="I3" s="30"/>
      <c r="J3" s="35"/>
      <c r="K3" s="30"/>
      <c r="L3" s="35"/>
      <c r="M3" s="30"/>
      <c r="N3" s="35"/>
      <c r="O3" s="30"/>
      <c r="P3" s="35"/>
      <c r="Q3" s="30"/>
      <c r="R3" s="35"/>
      <c r="S3" s="30"/>
      <c r="T3" s="35"/>
      <c r="U3" s="30"/>
      <c r="V3" s="35"/>
      <c r="W3" s="30"/>
    </row>
    <row r="4" spans="1:23" s="118" customFormat="1" ht="18.75" customHeight="1">
      <c r="A4" s="83" t="s">
        <v>917</v>
      </c>
      <c r="B4" s="634"/>
      <c r="C4" s="30"/>
      <c r="D4" s="35"/>
      <c r="E4" s="30"/>
      <c r="F4" s="30"/>
      <c r="G4" s="30"/>
      <c r="H4" s="30"/>
      <c r="I4" s="30"/>
      <c r="J4" s="35"/>
      <c r="K4" s="30"/>
      <c r="L4" s="35"/>
      <c r="M4" s="30"/>
      <c r="N4" s="35"/>
      <c r="O4" s="30"/>
      <c r="P4" s="35"/>
      <c r="Q4" s="30"/>
      <c r="R4" s="35"/>
      <c r="S4" s="30"/>
      <c r="T4" s="35"/>
      <c r="U4" s="30"/>
      <c r="V4" s="35"/>
      <c r="W4" s="30"/>
    </row>
    <row r="5" spans="1:23" s="118" customFormat="1" ht="17.25" customHeight="1">
      <c r="A5" s="83" t="s">
        <v>409</v>
      </c>
      <c r="B5" s="83"/>
      <c r="C5" s="30"/>
      <c r="D5" s="35"/>
      <c r="E5" s="30"/>
      <c r="F5" s="30"/>
      <c r="G5" s="30"/>
      <c r="H5" s="30"/>
      <c r="I5" s="30"/>
      <c r="J5" s="35"/>
      <c r="K5" s="30"/>
      <c r="L5" s="35"/>
      <c r="M5" s="30" t="s">
        <v>74</v>
      </c>
      <c r="N5" s="121"/>
      <c r="O5" s="30"/>
      <c r="P5" s="35"/>
      <c r="Q5" s="30"/>
      <c r="R5" s="35"/>
      <c r="S5" s="30"/>
      <c r="T5" s="35"/>
      <c r="U5" s="42"/>
      <c r="V5" s="635"/>
      <c r="W5" s="121" t="s">
        <v>918</v>
      </c>
    </row>
    <row r="6" spans="1:23" s="118" customFormat="1" ht="16.5" customHeight="1">
      <c r="A6" s="153" t="s">
        <v>919</v>
      </c>
      <c r="B6" s="153"/>
      <c r="C6" s="30"/>
      <c r="D6" s="35"/>
      <c r="E6" s="30"/>
      <c r="F6" s="30"/>
      <c r="G6" s="30"/>
      <c r="H6" s="30"/>
      <c r="I6" s="30"/>
      <c r="J6" s="35"/>
      <c r="K6" s="30"/>
      <c r="L6" s="35"/>
      <c r="M6" s="30"/>
      <c r="N6" s="35"/>
      <c r="O6" s="30"/>
      <c r="P6" s="35"/>
      <c r="Q6" s="30"/>
      <c r="R6" s="35"/>
      <c r="S6" s="30"/>
      <c r="T6" s="35"/>
      <c r="U6" s="30"/>
      <c r="V6" s="35"/>
      <c r="W6" s="545" t="s">
        <v>74</v>
      </c>
    </row>
    <row r="7" spans="1:23" s="118" customFormat="1" ht="19.5" customHeight="1">
      <c r="A7" s="153" t="s">
        <v>1289</v>
      </c>
      <c r="B7" s="153"/>
      <c r="C7" s="30"/>
      <c r="D7" s="35"/>
      <c r="E7" s="30"/>
      <c r="F7" s="30"/>
      <c r="G7" s="30"/>
      <c r="H7" s="30"/>
      <c r="I7" s="30"/>
      <c r="J7" s="35"/>
      <c r="K7" s="30"/>
      <c r="L7" s="35"/>
      <c r="M7" s="30"/>
      <c r="N7" s="35"/>
      <c r="O7" s="30"/>
      <c r="P7" s="35"/>
      <c r="Q7" s="30"/>
      <c r="R7" s="35"/>
      <c r="S7" s="30"/>
      <c r="T7" s="35"/>
      <c r="U7" s="30"/>
      <c r="V7" s="35"/>
      <c r="W7" s="30"/>
    </row>
    <row r="8" spans="1:23" s="118" customFormat="1" ht="15.75" customHeight="1">
      <c r="A8" s="83" t="s">
        <v>157</v>
      </c>
      <c r="B8" s="83"/>
      <c r="C8" s="30"/>
      <c r="D8" s="35"/>
      <c r="E8" s="30"/>
      <c r="F8" s="30"/>
      <c r="G8" s="30"/>
      <c r="H8" s="30"/>
      <c r="I8" s="30"/>
      <c r="J8" s="35"/>
      <c r="K8" s="30"/>
      <c r="L8" s="35"/>
      <c r="M8" s="30"/>
      <c r="N8" s="35"/>
      <c r="O8" s="30"/>
      <c r="P8" s="35"/>
      <c r="Q8" s="30"/>
      <c r="R8" s="35"/>
      <c r="S8" s="30"/>
      <c r="T8" s="35"/>
      <c r="U8" s="30"/>
      <c r="V8" s="35"/>
      <c r="W8" s="30"/>
    </row>
    <row r="9" spans="1:23" s="118" customFormat="1" ht="12.75" customHeight="1">
      <c r="A9" s="39"/>
      <c r="B9" s="39"/>
      <c r="C9" s="30"/>
      <c r="D9" s="35"/>
      <c r="E9" s="30"/>
      <c r="F9" s="30"/>
      <c r="G9" s="30"/>
      <c r="H9" s="30"/>
      <c r="I9" s="30"/>
      <c r="J9" s="35"/>
      <c r="K9" s="30"/>
      <c r="L9" s="35"/>
      <c r="M9" s="30"/>
      <c r="N9" s="35"/>
      <c r="O9" s="30"/>
      <c r="P9" s="35"/>
      <c r="Q9" s="30"/>
      <c r="R9" s="35"/>
      <c r="S9" s="30"/>
      <c r="T9" s="35"/>
      <c r="U9" s="30"/>
      <c r="V9" s="35"/>
      <c r="W9" s="30"/>
    </row>
    <row r="10" spans="1:23" s="118" customFormat="1" ht="13.5" customHeight="1">
      <c r="A10" s="30"/>
      <c r="B10" s="30"/>
      <c r="C10" s="30"/>
      <c r="D10" s="35"/>
      <c r="E10" s="30"/>
      <c r="F10" s="30"/>
      <c r="G10" s="30"/>
      <c r="H10" s="30"/>
      <c r="I10" s="30"/>
      <c r="J10" s="35"/>
      <c r="K10" s="30"/>
      <c r="L10" s="35"/>
      <c r="M10" s="30"/>
      <c r="N10" s="35"/>
      <c r="O10" s="30"/>
      <c r="P10" s="35"/>
      <c r="Q10" s="30"/>
      <c r="R10" s="35"/>
      <c r="S10" s="30"/>
      <c r="T10" s="35"/>
      <c r="U10" s="30"/>
      <c r="V10" s="35"/>
      <c r="W10" s="30"/>
    </row>
    <row r="11" spans="1:23" s="118" customFormat="1" ht="14.1" customHeight="1">
      <c r="A11" s="30"/>
      <c r="B11" s="30"/>
      <c r="C11" s="39"/>
      <c r="D11" s="36"/>
      <c r="E11" s="39"/>
      <c r="F11" s="39"/>
      <c r="G11" s="39"/>
      <c r="H11" s="39"/>
      <c r="I11" s="39"/>
      <c r="J11" s="36"/>
      <c r="K11" s="39"/>
      <c r="L11" s="36"/>
      <c r="M11" s="39"/>
      <c r="N11" s="36"/>
      <c r="O11" s="39"/>
      <c r="P11" s="36"/>
      <c r="Q11" s="39"/>
      <c r="R11" s="36"/>
      <c r="S11" s="39"/>
      <c r="T11" s="36"/>
      <c r="U11" s="39"/>
      <c r="V11" s="36"/>
      <c r="W11" s="39"/>
    </row>
    <row r="12" spans="1:23" s="118" customFormat="1" ht="14.1" customHeight="1">
      <c r="A12" s="30"/>
      <c r="B12" s="30"/>
      <c r="C12" s="39"/>
      <c r="D12" s="36"/>
      <c r="E12" s="39"/>
      <c r="F12" s="39"/>
      <c r="G12" s="39"/>
      <c r="H12" s="39"/>
      <c r="I12" s="39"/>
      <c r="J12" s="36"/>
      <c r="K12" s="404" t="s">
        <v>489</v>
      </c>
      <c r="L12" s="36"/>
      <c r="M12" s="39"/>
      <c r="N12" s="36"/>
      <c r="O12" s="39"/>
      <c r="P12" s="36"/>
      <c r="Q12" s="39"/>
      <c r="R12" s="36"/>
      <c r="S12" s="39"/>
      <c r="T12" s="36"/>
      <c r="U12" s="39"/>
      <c r="V12" s="36"/>
      <c r="W12" s="39"/>
    </row>
    <row r="13" spans="1:23" s="118" customFormat="1" ht="14.1" customHeight="1">
      <c r="A13" s="30"/>
      <c r="B13" s="30"/>
      <c r="C13" s="39"/>
      <c r="D13" s="36"/>
      <c r="E13" s="404" t="s">
        <v>794</v>
      </c>
      <c r="F13" s="404"/>
      <c r="G13" s="404" t="s">
        <v>920</v>
      </c>
      <c r="H13" s="404"/>
      <c r="I13" s="404" t="s">
        <v>921</v>
      </c>
      <c r="J13" s="36"/>
      <c r="K13" s="404" t="s">
        <v>922</v>
      </c>
      <c r="L13" s="36"/>
      <c r="M13" s="404" t="s">
        <v>923</v>
      </c>
      <c r="N13" s="36"/>
      <c r="O13" s="404" t="s">
        <v>108</v>
      </c>
      <c r="P13" s="36"/>
      <c r="R13" s="36"/>
      <c r="S13" s="404"/>
      <c r="T13" s="36"/>
      <c r="U13" s="39"/>
      <c r="V13" s="36"/>
      <c r="W13" s="39"/>
    </row>
    <row r="14" spans="1:23" s="118" customFormat="1" ht="14.1" customHeight="1">
      <c r="A14" s="30"/>
      <c r="B14" s="30"/>
      <c r="C14" s="404" t="s">
        <v>924</v>
      </c>
      <c r="D14" s="36"/>
      <c r="E14" s="404" t="s">
        <v>601</v>
      </c>
      <c r="F14" s="404"/>
      <c r="G14" s="404" t="s">
        <v>925</v>
      </c>
      <c r="H14" s="404"/>
      <c r="I14" s="404" t="s">
        <v>925</v>
      </c>
      <c r="J14" s="36"/>
      <c r="K14" s="404" t="s">
        <v>425</v>
      </c>
      <c r="L14" s="36"/>
      <c r="M14" s="404" t="s">
        <v>926</v>
      </c>
      <c r="N14" s="36"/>
      <c r="O14" s="404" t="s">
        <v>927</v>
      </c>
      <c r="P14" s="36"/>
      <c r="Q14" s="404" t="s">
        <v>498</v>
      </c>
      <c r="R14" s="36"/>
      <c r="S14" s="125" t="s">
        <v>928</v>
      </c>
      <c r="T14" s="36"/>
      <c r="U14" s="872" t="s">
        <v>429</v>
      </c>
      <c r="V14" s="872"/>
      <c r="W14" s="872"/>
    </row>
    <row r="15" spans="1:23" s="118" customFormat="1" ht="14.1" customHeight="1">
      <c r="A15" s="30"/>
      <c r="B15" s="30"/>
      <c r="C15" s="404" t="s">
        <v>120</v>
      </c>
      <c r="D15" s="36"/>
      <c r="E15" s="404" t="s">
        <v>929</v>
      </c>
      <c r="F15" s="404"/>
      <c r="G15" s="404" t="s">
        <v>561</v>
      </c>
      <c r="H15" s="404"/>
      <c r="I15" s="404" t="s">
        <v>509</v>
      </c>
      <c r="J15" s="36"/>
      <c r="K15" s="404" t="s">
        <v>930</v>
      </c>
      <c r="L15" s="36"/>
      <c r="M15" s="404" t="s">
        <v>931</v>
      </c>
      <c r="N15" s="36"/>
      <c r="O15" s="404" t="s">
        <v>738</v>
      </c>
      <c r="P15" s="36"/>
      <c r="Q15" s="404" t="s">
        <v>533</v>
      </c>
      <c r="R15" s="36"/>
      <c r="S15" s="404" t="s">
        <v>929</v>
      </c>
      <c r="T15" s="36"/>
      <c r="U15" s="158"/>
      <c r="V15" s="636"/>
      <c r="W15" s="158"/>
    </row>
    <row r="16" spans="1:23" s="118" customFormat="1" ht="14.1" customHeight="1">
      <c r="A16" s="30"/>
      <c r="B16" s="30"/>
      <c r="C16" s="125" t="s">
        <v>932</v>
      </c>
      <c r="D16" s="36"/>
      <c r="E16" s="125" t="s">
        <v>933</v>
      </c>
      <c r="F16" s="125"/>
      <c r="G16" s="505" t="s">
        <v>934</v>
      </c>
      <c r="H16" s="125"/>
      <c r="I16" s="505" t="s">
        <v>935</v>
      </c>
      <c r="J16" s="36"/>
      <c r="K16" s="125" t="s">
        <v>936</v>
      </c>
      <c r="L16" s="36"/>
      <c r="M16" s="125" t="s">
        <v>937</v>
      </c>
      <c r="N16" s="36"/>
      <c r="O16" s="125" t="s">
        <v>938</v>
      </c>
      <c r="P16" s="36"/>
      <c r="Q16" s="125" t="s">
        <v>939</v>
      </c>
      <c r="R16" s="36"/>
      <c r="S16" s="125" t="s">
        <v>940</v>
      </c>
      <c r="T16" s="36"/>
      <c r="U16" s="125" t="s">
        <v>1290</v>
      </c>
      <c r="V16" s="36"/>
      <c r="W16" s="404" t="s">
        <v>1259</v>
      </c>
    </row>
    <row r="17" spans="1:23" s="118" customFormat="1" ht="14.1" customHeight="1">
      <c r="A17" s="30"/>
      <c r="B17" s="30"/>
      <c r="C17" s="38"/>
      <c r="D17" s="35"/>
      <c r="E17" s="38"/>
      <c r="F17" s="30"/>
      <c r="G17" s="30"/>
      <c r="H17" s="30"/>
      <c r="I17" s="30"/>
      <c r="J17" s="35"/>
      <c r="K17" s="38"/>
      <c r="L17" s="35"/>
      <c r="M17" s="38"/>
      <c r="N17" s="35"/>
      <c r="O17" s="38"/>
      <c r="P17" s="35"/>
      <c r="Q17" s="38"/>
      <c r="R17" s="35"/>
      <c r="S17" s="38"/>
      <c r="T17" s="35"/>
      <c r="U17" s="38"/>
      <c r="V17" s="35"/>
      <c r="W17" s="38"/>
    </row>
    <row r="18" spans="1:23" s="118" customFormat="1" ht="21" customHeight="1">
      <c r="A18" s="39" t="s">
        <v>72</v>
      </c>
      <c r="B18" s="4" t="s">
        <v>74</v>
      </c>
      <c r="C18" s="30"/>
      <c r="D18" s="35"/>
      <c r="E18" s="30"/>
      <c r="F18" s="30"/>
      <c r="G18" s="30"/>
      <c r="H18" s="30"/>
      <c r="I18" s="30"/>
      <c r="J18" s="35"/>
      <c r="K18" s="30"/>
      <c r="L18" s="35"/>
      <c r="M18" s="30"/>
      <c r="N18" s="35"/>
      <c r="O18" s="30"/>
      <c r="P18" s="35"/>
      <c r="Q18" s="30"/>
      <c r="R18" s="35"/>
      <c r="S18" s="30"/>
      <c r="T18" s="35"/>
      <c r="U18" s="30"/>
      <c r="V18" s="35"/>
      <c r="W18" s="30"/>
    </row>
    <row r="19" spans="1:23" s="118" customFormat="1" ht="21" customHeight="1">
      <c r="A19" s="335" t="s">
        <v>941</v>
      </c>
      <c r="B19" s="637" t="s">
        <v>74</v>
      </c>
      <c r="C19" s="133">
        <v>28306</v>
      </c>
      <c r="D19" s="638"/>
      <c r="E19" s="133">
        <v>45818</v>
      </c>
      <c r="F19" s="430"/>
      <c r="G19" s="133">
        <v>3666981</v>
      </c>
      <c r="H19" s="430"/>
      <c r="I19" s="133">
        <v>145972</v>
      </c>
      <c r="J19" s="638"/>
      <c r="K19" s="133">
        <v>1618</v>
      </c>
      <c r="L19" s="638"/>
      <c r="M19" s="133">
        <v>594</v>
      </c>
      <c r="N19" s="638"/>
      <c r="O19" s="133">
        <v>17229</v>
      </c>
      <c r="P19" s="638"/>
      <c r="Q19" s="133">
        <v>12541</v>
      </c>
      <c r="R19" s="638"/>
      <c r="S19" s="133">
        <v>148</v>
      </c>
      <c r="T19" s="638"/>
      <c r="U19" s="430">
        <f>ROUND(SUM(C19:S19),1)</f>
        <v>3919207</v>
      </c>
      <c r="V19" s="638"/>
      <c r="W19" s="133">
        <v>3645040</v>
      </c>
    </row>
    <row r="20" spans="1:23" s="118" customFormat="1" ht="21" customHeight="1">
      <c r="A20" s="639" t="s">
        <v>942</v>
      </c>
      <c r="B20" s="637" t="s">
        <v>74</v>
      </c>
      <c r="C20" s="19">
        <v>0</v>
      </c>
      <c r="D20" s="431"/>
      <c r="E20" s="19">
        <v>0</v>
      </c>
      <c r="F20" s="333"/>
      <c r="G20" s="19">
        <v>0</v>
      </c>
      <c r="H20" s="333"/>
      <c r="I20" s="19">
        <v>0</v>
      </c>
      <c r="J20" s="431"/>
      <c r="K20" s="19">
        <v>0</v>
      </c>
      <c r="L20" s="431"/>
      <c r="M20" s="19">
        <v>0</v>
      </c>
      <c r="N20" s="431"/>
      <c r="O20" s="19">
        <v>0</v>
      </c>
      <c r="P20" s="431"/>
      <c r="Q20" s="19">
        <v>24040</v>
      </c>
      <c r="R20" s="431"/>
      <c r="S20" s="19">
        <v>0</v>
      </c>
      <c r="T20" s="431"/>
      <c r="U20" s="333">
        <f>ROUND(SUM(C20:S20),1)</f>
        <v>24040</v>
      </c>
      <c r="V20" s="431"/>
      <c r="W20" s="19">
        <v>13995</v>
      </c>
    </row>
    <row r="21" spans="1:23" s="118" customFormat="1" ht="21" customHeight="1">
      <c r="A21" s="640" t="s">
        <v>943</v>
      </c>
      <c r="B21" s="637" t="s">
        <v>74</v>
      </c>
      <c r="C21" s="19">
        <v>0</v>
      </c>
      <c r="D21" s="431"/>
      <c r="E21" s="19">
        <v>0</v>
      </c>
      <c r="F21" s="333"/>
      <c r="G21" s="19">
        <v>0</v>
      </c>
      <c r="H21" s="333"/>
      <c r="I21" s="19">
        <v>0</v>
      </c>
      <c r="J21" s="431"/>
      <c r="K21" s="19">
        <v>0</v>
      </c>
      <c r="L21" s="431"/>
      <c r="M21" s="19">
        <v>0</v>
      </c>
      <c r="N21" s="431"/>
      <c r="O21" s="19">
        <v>0</v>
      </c>
      <c r="P21" s="431"/>
      <c r="Q21" s="19">
        <v>3684237</v>
      </c>
      <c r="R21" s="431"/>
      <c r="S21" s="19">
        <v>0</v>
      </c>
      <c r="T21" s="431"/>
      <c r="U21" s="333">
        <f>ROUND(SUM(C21:S21),1)</f>
        <v>3684237</v>
      </c>
      <c r="V21" s="431"/>
      <c r="W21" s="19">
        <v>2949232</v>
      </c>
    </row>
    <row r="22" spans="1:23" s="118" customFormat="1" ht="21" customHeight="1">
      <c r="A22" s="336" t="s">
        <v>944</v>
      </c>
      <c r="B22" s="637" t="s">
        <v>74</v>
      </c>
      <c r="C22" s="337">
        <f>ROUND(SUM(C19:C21),1)</f>
        <v>28306</v>
      </c>
      <c r="D22" s="641"/>
      <c r="E22" s="337">
        <f>ROUND(SUM(E19:E21),1)</f>
        <v>45818</v>
      </c>
      <c r="F22" s="334"/>
      <c r="G22" s="337">
        <f>ROUND(SUM(G19:G21),1)</f>
        <v>3666981</v>
      </c>
      <c r="H22" s="334"/>
      <c r="I22" s="337">
        <f>ROUND(SUM(I19:I21),1)</f>
        <v>145972</v>
      </c>
      <c r="J22" s="641"/>
      <c r="K22" s="337">
        <f>ROUND(SUM(K19:K21),1)</f>
        <v>1618</v>
      </c>
      <c r="L22" s="641"/>
      <c r="M22" s="337">
        <f>ROUND(SUM(M19:M21),1)</f>
        <v>594</v>
      </c>
      <c r="N22" s="641"/>
      <c r="O22" s="337">
        <f>ROUND(SUM(O19:O21),1)</f>
        <v>17229</v>
      </c>
      <c r="P22" s="641"/>
      <c r="Q22" s="337">
        <f>ROUND(SUM(Q19:Q21),1)</f>
        <v>3720818</v>
      </c>
      <c r="R22" s="641"/>
      <c r="S22" s="337">
        <f>ROUND(SUM(S19:S21),1)</f>
        <v>148</v>
      </c>
      <c r="T22" s="641"/>
      <c r="U22" s="337">
        <f>ROUND(SUM(U19:U21),1)</f>
        <v>7627484</v>
      </c>
      <c r="V22" s="641"/>
      <c r="W22" s="337">
        <f>ROUND(SUM(W19:W21),1)</f>
        <v>6608267</v>
      </c>
    </row>
    <row r="23" spans="1:23" s="118" customFormat="1" ht="14.1" customHeight="1">
      <c r="A23" s="335"/>
      <c r="B23" s="637" t="s">
        <v>74</v>
      </c>
      <c r="C23" s="642"/>
      <c r="D23" s="431"/>
      <c r="E23" s="642"/>
      <c r="F23" s="333"/>
      <c r="G23" s="642"/>
      <c r="H23" s="333"/>
      <c r="I23" s="642"/>
      <c r="J23" s="431"/>
      <c r="K23" s="642"/>
      <c r="L23" s="431"/>
      <c r="M23" s="642"/>
      <c r="N23" s="431"/>
      <c r="O23" s="642"/>
      <c r="P23" s="431"/>
      <c r="Q23" s="642"/>
      <c r="R23" s="431"/>
      <c r="S23" s="642"/>
      <c r="T23" s="431"/>
      <c r="U23" s="642"/>
      <c r="V23" s="431"/>
      <c r="W23" s="642"/>
    </row>
    <row r="24" spans="1:23" s="118" customFormat="1" ht="14.1" customHeight="1">
      <c r="A24" s="335"/>
      <c r="B24" s="637" t="s">
        <v>74</v>
      </c>
      <c r="C24" s="333"/>
      <c r="D24" s="431"/>
      <c r="E24" s="333"/>
      <c r="F24" s="333"/>
      <c r="G24" s="333"/>
      <c r="H24" s="333"/>
      <c r="I24" s="333"/>
      <c r="J24" s="431"/>
      <c r="K24" s="333"/>
      <c r="L24" s="431"/>
      <c r="M24" s="333"/>
      <c r="N24" s="431"/>
      <c r="O24" s="333"/>
      <c r="P24" s="431"/>
      <c r="Q24" s="333"/>
      <c r="R24" s="431"/>
      <c r="S24" s="333"/>
      <c r="T24" s="431"/>
      <c r="U24" s="333"/>
      <c r="V24" s="431"/>
      <c r="W24" s="333"/>
    </row>
    <row r="25" spans="1:23" s="118" customFormat="1" ht="21" customHeight="1">
      <c r="A25" s="336" t="s">
        <v>80</v>
      </c>
      <c r="B25" s="637" t="s">
        <v>74</v>
      </c>
      <c r="C25" s="333"/>
      <c r="D25" s="431"/>
      <c r="E25" s="333"/>
      <c r="F25" s="333"/>
      <c r="G25" s="333"/>
      <c r="H25" s="333"/>
      <c r="I25" s="333"/>
      <c r="J25" s="431"/>
      <c r="K25" s="333"/>
      <c r="L25" s="431"/>
      <c r="M25" s="333"/>
      <c r="N25" s="431"/>
      <c r="O25" s="333"/>
      <c r="P25" s="431"/>
      <c r="Q25" s="333"/>
      <c r="R25" s="431"/>
      <c r="S25" s="333"/>
      <c r="T25" s="431"/>
      <c r="U25" s="333"/>
      <c r="V25" s="431"/>
      <c r="W25" s="333"/>
    </row>
    <row r="26" spans="1:23" s="118" customFormat="1" ht="21" customHeight="1">
      <c r="A26" s="335" t="s">
        <v>126</v>
      </c>
      <c r="B26" s="637" t="s">
        <v>74</v>
      </c>
      <c r="C26" s="333"/>
      <c r="D26" s="431"/>
      <c r="E26" s="333"/>
      <c r="F26" s="333"/>
      <c r="G26" s="333"/>
      <c r="H26" s="333"/>
      <c r="I26" s="333"/>
      <c r="J26" s="431"/>
      <c r="K26" s="333"/>
      <c r="L26" s="431"/>
      <c r="M26" s="333"/>
      <c r="N26" s="431"/>
      <c r="O26" s="333"/>
      <c r="P26" s="431"/>
      <c r="Q26" s="333"/>
      <c r="R26" s="431"/>
      <c r="S26" s="333"/>
      <c r="T26" s="431"/>
      <c r="U26" s="333"/>
      <c r="V26" s="431"/>
      <c r="W26" s="333"/>
    </row>
    <row r="27" spans="1:23" s="118" customFormat="1" ht="21" customHeight="1">
      <c r="A27" s="335" t="s">
        <v>945</v>
      </c>
      <c r="B27" s="637" t="s">
        <v>74</v>
      </c>
      <c r="C27" s="19">
        <v>15652</v>
      </c>
      <c r="D27" s="431"/>
      <c r="E27" s="19">
        <v>0</v>
      </c>
      <c r="F27" s="333"/>
      <c r="G27" s="19">
        <v>2043258</v>
      </c>
      <c r="H27" s="333"/>
      <c r="I27" s="19">
        <v>44219</v>
      </c>
      <c r="J27" s="431"/>
      <c r="K27" s="19">
        <v>44</v>
      </c>
      <c r="L27" s="431"/>
      <c r="M27" s="19">
        <v>0</v>
      </c>
      <c r="N27" s="431"/>
      <c r="O27" s="19">
        <v>5253</v>
      </c>
      <c r="P27" s="431"/>
      <c r="Q27" s="19">
        <v>0</v>
      </c>
      <c r="R27" s="431"/>
      <c r="S27" s="19">
        <v>0</v>
      </c>
      <c r="T27" s="431"/>
      <c r="U27" s="333">
        <f>ROUND(SUM(C27:S27),1)</f>
        <v>2108426</v>
      </c>
      <c r="V27" s="431"/>
      <c r="W27" s="19">
        <v>1827887</v>
      </c>
    </row>
    <row r="28" spans="1:23" s="118" customFormat="1" ht="21" customHeight="1">
      <c r="A28" s="335" t="s">
        <v>946</v>
      </c>
      <c r="B28" s="637" t="s">
        <v>74</v>
      </c>
      <c r="C28" s="19">
        <v>14956</v>
      </c>
      <c r="D28" s="431"/>
      <c r="E28" s="19">
        <v>45423</v>
      </c>
      <c r="F28" s="333"/>
      <c r="G28" s="19">
        <v>468378</v>
      </c>
      <c r="H28" s="333"/>
      <c r="I28" s="19">
        <v>67486</v>
      </c>
      <c r="J28" s="431"/>
      <c r="K28" s="19">
        <v>1212</v>
      </c>
      <c r="L28" s="431"/>
      <c r="M28" s="19">
        <v>377</v>
      </c>
      <c r="N28" s="431"/>
      <c r="O28" s="19">
        <v>14150</v>
      </c>
      <c r="P28" s="431"/>
      <c r="Q28" s="19">
        <v>130161</v>
      </c>
      <c r="R28" s="431"/>
      <c r="S28" s="19">
        <v>51</v>
      </c>
      <c r="T28" s="431"/>
      <c r="U28" s="738">
        <f>ROUND(SUM(C28:S28),1)</f>
        <v>742194</v>
      </c>
      <c r="V28" s="431"/>
      <c r="W28" s="19">
        <v>730908</v>
      </c>
    </row>
    <row r="29" spans="1:23" s="118" customFormat="1" ht="21" customHeight="1">
      <c r="A29" s="335" t="s">
        <v>947</v>
      </c>
      <c r="B29" s="637" t="s">
        <v>74</v>
      </c>
      <c r="C29" s="19">
        <v>2019</v>
      </c>
      <c r="D29" s="431"/>
      <c r="E29" s="19">
        <v>0</v>
      </c>
      <c r="F29" s="333"/>
      <c r="G29" s="19">
        <v>839583</v>
      </c>
      <c r="H29" s="333"/>
      <c r="I29" s="19">
        <v>0</v>
      </c>
      <c r="J29" s="431"/>
      <c r="K29" s="19">
        <v>27</v>
      </c>
      <c r="L29" s="431"/>
      <c r="M29" s="19">
        <v>0</v>
      </c>
      <c r="N29" s="431"/>
      <c r="O29" s="19">
        <v>0</v>
      </c>
      <c r="P29" s="431"/>
      <c r="Q29" s="19">
        <v>0</v>
      </c>
      <c r="R29" s="431"/>
      <c r="S29" s="19">
        <v>0</v>
      </c>
      <c r="T29" s="431"/>
      <c r="U29" s="333">
        <f>ROUND(SUM(C29:S29),1)</f>
        <v>841629</v>
      </c>
      <c r="V29" s="431"/>
      <c r="W29" s="19">
        <v>759110</v>
      </c>
    </row>
    <row r="30" spans="1:23" s="118" customFormat="1" ht="21" customHeight="1">
      <c r="A30" s="640" t="s">
        <v>948</v>
      </c>
      <c r="B30" s="637" t="s">
        <v>74</v>
      </c>
      <c r="C30" s="19">
        <v>0</v>
      </c>
      <c r="D30" s="431"/>
      <c r="E30" s="19">
        <v>0</v>
      </c>
      <c r="F30" s="333"/>
      <c r="G30" s="19">
        <v>0</v>
      </c>
      <c r="H30" s="333"/>
      <c r="I30" s="19">
        <v>0</v>
      </c>
      <c r="J30" s="431"/>
      <c r="K30" s="19">
        <v>0</v>
      </c>
      <c r="L30" s="431"/>
      <c r="M30" s="19">
        <v>0</v>
      </c>
      <c r="N30" s="431"/>
      <c r="O30" s="19">
        <v>0</v>
      </c>
      <c r="P30" s="431"/>
      <c r="Q30" s="19">
        <v>10208722</v>
      </c>
      <c r="R30" s="431"/>
      <c r="S30" s="19">
        <v>0</v>
      </c>
      <c r="T30" s="431"/>
      <c r="U30" s="333">
        <f>ROUND(SUM(C30:S30),1)</f>
        <v>10208722</v>
      </c>
      <c r="V30" s="431"/>
      <c r="W30" s="19">
        <v>2964053</v>
      </c>
    </row>
    <row r="31" spans="1:23" s="118" customFormat="1" ht="21" customHeight="1">
      <c r="A31" s="336" t="s">
        <v>949</v>
      </c>
      <c r="B31" s="637" t="s">
        <v>74</v>
      </c>
      <c r="C31" s="337">
        <f>ROUND(SUM(C27:C30),1)</f>
        <v>32627</v>
      </c>
      <c r="D31" s="641"/>
      <c r="E31" s="337">
        <f>ROUND(SUM(E27:E30),1)</f>
        <v>45423</v>
      </c>
      <c r="F31" s="334"/>
      <c r="G31" s="337">
        <f>ROUND(SUM(G27:G30),1)</f>
        <v>3351219</v>
      </c>
      <c r="H31" s="334"/>
      <c r="I31" s="337">
        <f>ROUND(SUM(I27:I30),1)</f>
        <v>111705</v>
      </c>
      <c r="J31" s="641"/>
      <c r="K31" s="337">
        <f>ROUND(SUM(K27:K30),1)</f>
        <v>1283</v>
      </c>
      <c r="L31" s="641"/>
      <c r="M31" s="337">
        <f>ROUND(SUM(M27:M30),1)</f>
        <v>377</v>
      </c>
      <c r="N31" s="641"/>
      <c r="O31" s="337">
        <f>ROUND(SUM(O27:O30),1)</f>
        <v>19403</v>
      </c>
      <c r="P31" s="641"/>
      <c r="Q31" s="337">
        <f>ROUND(SUM(Q27:Q30),1)</f>
        <v>10338883</v>
      </c>
      <c r="R31" s="641"/>
      <c r="S31" s="337">
        <f>ROUND(SUM(S27:S30),1)</f>
        <v>51</v>
      </c>
      <c r="T31" s="641"/>
      <c r="U31" s="703">
        <f>ROUND(SUM(U27:U30),1)</f>
        <v>13900971</v>
      </c>
      <c r="V31" s="641"/>
      <c r="W31" s="337">
        <f>ROUND(SUM(W27:W30),1)</f>
        <v>6281958</v>
      </c>
    </row>
    <row r="32" spans="1:23" s="118" customFormat="1" ht="13.5" customHeight="1">
      <c r="A32" s="336"/>
      <c r="B32" s="637" t="s">
        <v>74</v>
      </c>
      <c r="C32" s="642"/>
      <c r="D32" s="431"/>
      <c r="E32" s="642"/>
      <c r="F32" s="333"/>
      <c r="G32" s="642"/>
      <c r="H32" s="333"/>
      <c r="I32" s="642"/>
      <c r="J32" s="431"/>
      <c r="K32" s="642"/>
      <c r="L32" s="431"/>
      <c r="M32" s="642"/>
      <c r="N32" s="431"/>
      <c r="O32" s="642"/>
      <c r="P32" s="431"/>
      <c r="Q32" s="642"/>
      <c r="R32" s="431"/>
      <c r="S32" s="642"/>
      <c r="T32" s="431"/>
      <c r="U32" s="642"/>
      <c r="V32" s="431"/>
      <c r="W32" s="642"/>
    </row>
    <row r="33" spans="1:23" s="118" customFormat="1" ht="21.75" customHeight="1">
      <c r="A33" s="599" t="s">
        <v>186</v>
      </c>
      <c r="B33" s="637"/>
      <c r="C33" s="333"/>
      <c r="D33" s="431"/>
      <c r="E33" s="333"/>
      <c r="F33" s="333"/>
      <c r="G33" s="333"/>
      <c r="H33" s="333"/>
      <c r="I33" s="333"/>
      <c r="J33" s="431"/>
      <c r="K33" s="333"/>
      <c r="L33" s="431"/>
      <c r="M33" s="333"/>
      <c r="N33" s="431"/>
      <c r="O33" s="333"/>
      <c r="P33" s="431"/>
      <c r="Q33" s="333"/>
      <c r="R33" s="431"/>
      <c r="S33" s="333"/>
      <c r="T33" s="431"/>
      <c r="U33" s="333"/>
      <c r="V33" s="431"/>
      <c r="W33" s="333"/>
    </row>
    <row r="34" spans="1:23" s="118" customFormat="1" ht="21" customHeight="1">
      <c r="A34" s="599" t="s">
        <v>898</v>
      </c>
      <c r="B34" s="637" t="s">
        <v>74</v>
      </c>
      <c r="C34" s="334">
        <f>ROUND(SUM(C22-C31),1)</f>
        <v>-4321</v>
      </c>
      <c r="D34" s="641"/>
      <c r="E34" s="334">
        <f>ROUND(SUM(E22-E31),1)</f>
        <v>395</v>
      </c>
      <c r="F34" s="334"/>
      <c r="G34" s="334">
        <f>ROUND(SUM(G22-G31),1)</f>
        <v>315762</v>
      </c>
      <c r="H34" s="334"/>
      <c r="I34" s="334">
        <f>ROUND(SUM(I22-I31),1)</f>
        <v>34267</v>
      </c>
      <c r="J34" s="641"/>
      <c r="K34" s="334">
        <f>ROUND(SUM(K22-K31),1)</f>
        <v>335</v>
      </c>
      <c r="L34" s="641"/>
      <c r="M34" s="334">
        <f>ROUND(SUM(M22-M31),1)</f>
        <v>217</v>
      </c>
      <c r="N34" s="641"/>
      <c r="O34" s="334">
        <f>ROUND(SUM(O22-O31),1)</f>
        <v>-2174</v>
      </c>
      <c r="P34" s="641"/>
      <c r="Q34" s="334">
        <f>ROUND(SUM(Q22-Q31),1)</f>
        <v>-6618065</v>
      </c>
      <c r="R34" s="641"/>
      <c r="S34" s="334">
        <f>ROUND(SUM(S22-S31),1)</f>
        <v>97</v>
      </c>
      <c r="T34" s="641"/>
      <c r="U34" s="334">
        <f>ROUND(SUM(U22-U31),1)</f>
        <v>-6273487</v>
      </c>
      <c r="V34" s="641"/>
      <c r="W34" s="334">
        <f>ROUND(SUM(W22-W31),1)</f>
        <v>326309</v>
      </c>
    </row>
    <row r="35" spans="1:23" s="118" customFormat="1" ht="14.1" customHeight="1">
      <c r="A35" s="336"/>
      <c r="B35" s="637" t="s">
        <v>74</v>
      </c>
      <c r="C35" s="642"/>
      <c r="D35" s="431"/>
      <c r="E35" s="642"/>
      <c r="F35" s="333"/>
      <c r="G35" s="642"/>
      <c r="H35" s="333"/>
      <c r="I35" s="642"/>
      <c r="J35" s="431"/>
      <c r="K35" s="642"/>
      <c r="L35" s="431"/>
      <c r="M35" s="642"/>
      <c r="N35" s="431"/>
      <c r="O35" s="642"/>
      <c r="P35" s="431"/>
      <c r="Q35" s="642"/>
      <c r="R35" s="431"/>
      <c r="S35" s="642"/>
      <c r="T35" s="431"/>
      <c r="U35" s="642"/>
      <c r="V35" s="431"/>
      <c r="W35" s="642"/>
    </row>
    <row r="36" spans="1:23" s="118" customFormat="1" ht="21" customHeight="1">
      <c r="A36" s="336" t="s">
        <v>96</v>
      </c>
      <c r="B36" s="637" t="s">
        <v>74</v>
      </c>
      <c r="C36" s="333"/>
      <c r="D36" s="431"/>
      <c r="E36" s="333"/>
      <c r="F36" s="333"/>
      <c r="G36" s="333"/>
      <c r="H36" s="333"/>
      <c r="I36" s="333"/>
      <c r="J36" s="431"/>
      <c r="K36" s="333"/>
      <c r="L36" s="431"/>
      <c r="M36" s="333"/>
      <c r="N36" s="431"/>
      <c r="O36" s="333"/>
      <c r="P36" s="431"/>
      <c r="Q36" s="333"/>
      <c r="R36" s="431"/>
      <c r="S36" s="333"/>
      <c r="T36" s="431"/>
      <c r="U36" s="333"/>
      <c r="V36" s="431"/>
      <c r="W36" s="333"/>
    </row>
    <row r="37" spans="1:23" s="118" customFormat="1" ht="21" customHeight="1">
      <c r="A37" s="335" t="s">
        <v>950</v>
      </c>
      <c r="B37" s="637" t="s">
        <v>74</v>
      </c>
      <c r="C37" s="19">
        <v>5000</v>
      </c>
      <c r="D37" s="431"/>
      <c r="E37" s="19">
        <v>0</v>
      </c>
      <c r="F37" s="333"/>
      <c r="G37" s="19">
        <v>0</v>
      </c>
      <c r="H37" s="333"/>
      <c r="I37" s="19">
        <v>0</v>
      </c>
      <c r="J37" s="431"/>
      <c r="K37" s="19">
        <v>0</v>
      </c>
      <c r="L37" s="431"/>
      <c r="M37" s="19">
        <v>0</v>
      </c>
      <c r="N37" s="431"/>
      <c r="O37" s="19">
        <v>5500</v>
      </c>
      <c r="P37" s="431"/>
      <c r="Q37" s="19">
        <v>6576500</v>
      </c>
      <c r="R37" s="431"/>
      <c r="S37" s="19">
        <v>0</v>
      </c>
      <c r="T37" s="431"/>
      <c r="U37" s="333">
        <f>ROUND(SUM(C37:S37),1)</f>
        <v>6587000</v>
      </c>
      <c r="V37" s="431"/>
      <c r="W37" s="19">
        <v>0</v>
      </c>
    </row>
    <row r="38" spans="1:23" s="118" customFormat="1" ht="21" customHeight="1">
      <c r="A38" s="335" t="s">
        <v>951</v>
      </c>
      <c r="B38" s="637" t="s">
        <v>74</v>
      </c>
      <c r="C38" s="19">
        <v>0</v>
      </c>
      <c r="D38" s="431"/>
      <c r="E38" s="19">
        <v>0</v>
      </c>
      <c r="F38" s="333"/>
      <c r="G38" s="19">
        <v>-3924</v>
      </c>
      <c r="H38" s="333"/>
      <c r="I38" s="19">
        <v>0</v>
      </c>
      <c r="J38" s="431"/>
      <c r="K38" s="19">
        <v>0</v>
      </c>
      <c r="L38" s="431"/>
      <c r="M38" s="19">
        <v>0</v>
      </c>
      <c r="N38" s="431"/>
      <c r="O38" s="19">
        <v>0</v>
      </c>
      <c r="P38" s="431"/>
      <c r="Q38" s="19">
        <v>0</v>
      </c>
      <c r="R38" s="431"/>
      <c r="S38" s="19">
        <v>0</v>
      </c>
      <c r="T38" s="431"/>
      <c r="U38" s="333">
        <f t="shared" ref="U38" si="0">ROUND(SUM(C38:S38),1)</f>
        <v>-3924</v>
      </c>
      <c r="V38" s="431"/>
      <c r="W38" s="19">
        <v>-3924</v>
      </c>
    </row>
    <row r="39" spans="1:23" s="118" customFormat="1" ht="20.100000000000001" customHeight="1">
      <c r="A39" s="336" t="s">
        <v>952</v>
      </c>
      <c r="B39" s="637" t="s">
        <v>74</v>
      </c>
      <c r="C39" s="643">
        <f>ROUND(SUM(C37:C38),1)</f>
        <v>5000</v>
      </c>
      <c r="D39" s="641"/>
      <c r="E39" s="643">
        <f>ROUND(SUM(E37:E38),1)</f>
        <v>0</v>
      </c>
      <c r="F39" s="644"/>
      <c r="G39" s="643">
        <f>ROUND(SUM(G37:G38),1)</f>
        <v>-3924</v>
      </c>
      <c r="H39" s="644"/>
      <c r="I39" s="643">
        <f>ROUND(SUM(I37:I38),1)</f>
        <v>0</v>
      </c>
      <c r="J39" s="641"/>
      <c r="K39" s="643">
        <f>ROUND(SUM(K37:K38),1)</f>
        <v>0</v>
      </c>
      <c r="L39" s="641"/>
      <c r="M39" s="643">
        <f>ROUND(SUM(M37:M38),1)</f>
        <v>0</v>
      </c>
      <c r="N39" s="641"/>
      <c r="O39" s="643">
        <f>ROUND(SUM(O37:O38),1)</f>
        <v>5500</v>
      </c>
      <c r="P39" s="645"/>
      <c r="Q39" s="643">
        <f>ROUND(SUM(Q37:Q38),1)</f>
        <v>6576500</v>
      </c>
      <c r="R39" s="641"/>
      <c r="S39" s="643">
        <f>ROUND(SUM(S37:S38),1)</f>
        <v>0</v>
      </c>
      <c r="T39" s="641"/>
      <c r="U39" s="643">
        <f>ROUND(SUM(U37:U38),1)</f>
        <v>6583076</v>
      </c>
      <c r="V39" s="641"/>
      <c r="W39" s="643">
        <f>ROUND(SUM(W37:W38),1)</f>
        <v>-3924</v>
      </c>
    </row>
    <row r="40" spans="1:23" s="118" customFormat="1" ht="14.1" customHeight="1">
      <c r="A40" s="335"/>
      <c r="B40" s="637" t="s">
        <v>74</v>
      </c>
      <c r="C40" s="642"/>
      <c r="D40" s="431"/>
      <c r="E40" s="642"/>
      <c r="F40" s="333"/>
      <c r="G40" s="642"/>
      <c r="H40" s="333"/>
      <c r="I40" s="642"/>
      <c r="J40" s="431"/>
      <c r="K40" s="642"/>
      <c r="L40" s="431"/>
      <c r="M40" s="642"/>
      <c r="N40" s="431"/>
      <c r="O40" s="642"/>
      <c r="P40" s="431"/>
      <c r="Q40" s="642"/>
      <c r="R40" s="431"/>
      <c r="S40" s="642"/>
      <c r="T40" s="431"/>
      <c r="U40" s="642"/>
      <c r="V40" s="431"/>
      <c r="W40" s="642"/>
    </row>
    <row r="41" spans="1:23" s="118" customFormat="1" ht="21.75" customHeight="1">
      <c r="A41" s="336" t="s">
        <v>953</v>
      </c>
      <c r="B41" s="637"/>
      <c r="C41" s="333"/>
      <c r="D41" s="431"/>
      <c r="E41" s="333"/>
      <c r="F41" s="333"/>
      <c r="G41" s="333"/>
      <c r="H41" s="333"/>
      <c r="I41" s="333"/>
      <c r="J41" s="431"/>
      <c r="K41" s="333"/>
      <c r="L41" s="431"/>
      <c r="M41" s="333"/>
      <c r="N41" s="431"/>
      <c r="O41" s="333"/>
      <c r="P41" s="431"/>
      <c r="Q41" s="333"/>
      <c r="R41" s="431"/>
      <c r="S41" s="333"/>
      <c r="T41" s="431"/>
      <c r="U41" s="333"/>
      <c r="V41" s="431"/>
      <c r="W41" s="333"/>
    </row>
    <row r="42" spans="1:23" s="118" customFormat="1" ht="21.6" customHeight="1">
      <c r="A42" s="336" t="s">
        <v>954</v>
      </c>
      <c r="B42" s="637"/>
      <c r="C42" s="333"/>
      <c r="D42" s="431"/>
      <c r="E42" s="333"/>
      <c r="F42" s="333"/>
      <c r="G42" s="333"/>
      <c r="H42" s="333"/>
      <c r="I42" s="333"/>
      <c r="J42" s="431"/>
      <c r="K42" s="333"/>
      <c r="L42" s="431"/>
      <c r="M42" s="333"/>
      <c r="N42" s="431"/>
      <c r="O42" s="333"/>
      <c r="P42" s="431"/>
      <c r="Q42" s="333"/>
      <c r="R42" s="431"/>
      <c r="S42" s="333"/>
      <c r="T42" s="431"/>
      <c r="U42" s="333"/>
      <c r="V42" s="431"/>
      <c r="W42" s="333"/>
    </row>
    <row r="43" spans="1:23" s="118" customFormat="1" ht="21" customHeight="1">
      <c r="A43" s="336" t="s">
        <v>955</v>
      </c>
      <c r="B43" s="637" t="s">
        <v>74</v>
      </c>
      <c r="C43" s="334">
        <f>ROUND(SUM(C34,C39),1)</f>
        <v>679</v>
      </c>
      <c r="D43" s="431"/>
      <c r="E43" s="334">
        <f>ROUND(SUM(E34,E39),1)</f>
        <v>395</v>
      </c>
      <c r="F43" s="334"/>
      <c r="G43" s="334">
        <f>ROUND(SUM(G34,G39),1)</f>
        <v>311838</v>
      </c>
      <c r="H43" s="334"/>
      <c r="I43" s="334">
        <f>ROUND(SUM(I34,I39),1)</f>
        <v>34267</v>
      </c>
      <c r="J43" s="431"/>
      <c r="K43" s="334">
        <f>ROUND(SUM(K34,K39),1)</f>
        <v>335</v>
      </c>
      <c r="L43" s="431"/>
      <c r="M43" s="334">
        <f>ROUND(SUM(M34,M39),1)</f>
        <v>217</v>
      </c>
      <c r="N43" s="641"/>
      <c r="O43" s="334">
        <f>ROUND(SUM(O34,O39),1)</f>
        <v>3326</v>
      </c>
      <c r="P43" s="431"/>
      <c r="Q43" s="334">
        <f>ROUND(SUM(Q34,Q39),1)</f>
        <v>-41565</v>
      </c>
      <c r="R43" s="431"/>
      <c r="S43" s="334">
        <f>ROUND(SUM(S34,S39),1)</f>
        <v>97</v>
      </c>
      <c r="T43" s="431"/>
      <c r="U43" s="334">
        <f>ROUND(SUM(U34,U39),1)</f>
        <v>309589</v>
      </c>
      <c r="V43" s="431"/>
      <c r="W43" s="334">
        <f>ROUND(SUM(W34,W39),1)</f>
        <v>322385</v>
      </c>
    </row>
    <row r="44" spans="1:23" s="118" customFormat="1" ht="14.1" customHeight="1">
      <c r="A44" s="335"/>
      <c r="B44" s="637" t="s">
        <v>74</v>
      </c>
      <c r="C44" s="333"/>
      <c r="D44" s="431"/>
      <c r="E44" s="333"/>
      <c r="F44" s="333"/>
      <c r="G44" s="333"/>
      <c r="H44" s="333"/>
      <c r="I44" s="333"/>
      <c r="J44" s="431"/>
      <c r="K44" s="333"/>
      <c r="L44" s="431"/>
      <c r="M44" s="333"/>
      <c r="N44" s="641"/>
      <c r="O44" s="333"/>
      <c r="P44" s="431"/>
      <c r="Q44" s="333"/>
      <c r="R44" s="431"/>
      <c r="S44" s="333"/>
      <c r="T44" s="431"/>
      <c r="U44" s="333"/>
      <c r="V44" s="431"/>
      <c r="W44" s="333"/>
    </row>
    <row r="45" spans="1:23" s="118" customFormat="1" ht="21" customHeight="1">
      <c r="A45" s="646" t="s">
        <v>956</v>
      </c>
      <c r="B45" s="637" t="s">
        <v>74</v>
      </c>
      <c r="C45" s="22">
        <v>14619</v>
      </c>
      <c r="D45" s="641"/>
      <c r="E45" s="22">
        <v>2311</v>
      </c>
      <c r="F45" s="334"/>
      <c r="G45" s="22">
        <v>433795</v>
      </c>
      <c r="H45" s="334"/>
      <c r="I45" s="22">
        <v>392287</v>
      </c>
      <c r="J45" s="641"/>
      <c r="K45" s="22">
        <v>7124</v>
      </c>
      <c r="L45" s="641"/>
      <c r="M45" s="22">
        <v>4332</v>
      </c>
      <c r="N45" s="641"/>
      <c r="O45" s="22">
        <v>10270</v>
      </c>
      <c r="P45" s="641"/>
      <c r="Q45" s="22">
        <v>105373</v>
      </c>
      <c r="R45" s="641"/>
      <c r="S45" s="22">
        <v>221</v>
      </c>
      <c r="T45" s="641"/>
      <c r="U45" s="334">
        <f>ROUND(SUM(C45:S45),1)</f>
        <v>970332</v>
      </c>
      <c r="V45" s="641"/>
      <c r="W45" s="22">
        <v>647947</v>
      </c>
    </row>
    <row r="46" spans="1:23" s="118" customFormat="1" ht="13.5" customHeight="1">
      <c r="A46" s="336"/>
      <c r="B46" s="637" t="s">
        <v>74</v>
      </c>
      <c r="C46" s="339"/>
      <c r="D46" s="432"/>
      <c r="E46" s="339"/>
      <c r="F46" s="335"/>
      <c r="G46" s="339"/>
      <c r="H46" s="335"/>
      <c r="I46" s="339"/>
      <c r="J46" s="432"/>
      <c r="K46" s="339"/>
      <c r="L46" s="432"/>
      <c r="M46" s="339"/>
      <c r="N46" s="432"/>
      <c r="O46" s="339"/>
      <c r="P46" s="432"/>
      <c r="Q46" s="339"/>
      <c r="R46" s="432"/>
      <c r="S46" s="339"/>
      <c r="T46" s="432"/>
      <c r="U46" s="339"/>
      <c r="V46" s="432"/>
      <c r="W46" s="339"/>
    </row>
    <row r="47" spans="1:23" s="118" customFormat="1" ht="21" customHeight="1" thickBot="1">
      <c r="A47" s="336" t="s">
        <v>957</v>
      </c>
      <c r="B47" s="637" t="s">
        <v>74</v>
      </c>
      <c r="C47" s="647">
        <f>ROUND(SUM(C43+C45),1)</f>
        <v>15298</v>
      </c>
      <c r="D47" s="340"/>
      <c r="E47" s="647">
        <f>ROUND(SUM(E43+E45),1)</f>
        <v>2706</v>
      </c>
      <c r="F47" s="647"/>
      <c r="G47" s="739">
        <f>ROUND(SUM(G43+G45),1)</f>
        <v>745633</v>
      </c>
      <c r="H47" s="647"/>
      <c r="I47" s="739">
        <f>ROUND(SUM(I43+I45),1)</f>
        <v>426554</v>
      </c>
      <c r="J47" s="340"/>
      <c r="K47" s="647">
        <f>ROUND(SUM(K43+K45),1)</f>
        <v>7459</v>
      </c>
      <c r="L47" s="340"/>
      <c r="M47" s="647">
        <f>ROUND(SUM(M43+M45),1)</f>
        <v>4549</v>
      </c>
      <c r="N47" s="340"/>
      <c r="O47" s="647">
        <f>ROUND(SUM(O43+O45),1)</f>
        <v>13596</v>
      </c>
      <c r="P47" s="340"/>
      <c r="Q47" s="647">
        <f>ROUND(SUM(Q43+Q45),1)</f>
        <v>63808</v>
      </c>
      <c r="R47" s="340"/>
      <c r="S47" s="647">
        <f>ROUND(SUM(S43+S45),1)</f>
        <v>318</v>
      </c>
      <c r="T47" s="340"/>
      <c r="U47" s="647">
        <f>ROUND(SUM(U43+U45),1)</f>
        <v>1279921</v>
      </c>
      <c r="V47" s="648"/>
      <c r="W47" s="647">
        <f>ROUND(SUM(W43+W45),1)</f>
        <v>970332</v>
      </c>
    </row>
    <row r="48" spans="1:23" s="118" customFormat="1" ht="12" customHeight="1" thickTop="1">
      <c r="A48" s="335"/>
      <c r="B48" s="335"/>
      <c r="C48" s="649"/>
      <c r="D48" s="432"/>
      <c r="E48" s="649"/>
      <c r="F48" s="335"/>
      <c r="G48" s="335"/>
      <c r="H48" s="335"/>
      <c r="I48" s="335"/>
      <c r="J48" s="432"/>
      <c r="K48" s="649"/>
      <c r="L48" s="432"/>
      <c r="M48" s="649"/>
      <c r="N48" s="432"/>
      <c r="O48" s="649"/>
      <c r="P48" s="432"/>
      <c r="Q48" s="649"/>
      <c r="R48" s="432"/>
      <c r="S48" s="649"/>
      <c r="T48" s="432"/>
      <c r="U48" s="649"/>
      <c r="V48" s="432"/>
      <c r="W48" s="649"/>
    </row>
    <row r="49" spans="1:23" s="118" customFormat="1" ht="14.25" customHeight="1">
      <c r="A49" s="650"/>
      <c r="B49" s="650"/>
      <c r="C49" s="335"/>
      <c r="D49" s="432"/>
      <c r="E49" s="335"/>
      <c r="F49" s="335"/>
      <c r="G49" s="335"/>
      <c r="H49" s="335"/>
      <c r="I49" s="335"/>
      <c r="J49" s="432"/>
      <c r="K49" s="335"/>
      <c r="L49" s="432"/>
      <c r="M49" s="335"/>
      <c r="N49" s="432"/>
      <c r="O49" s="335"/>
      <c r="P49" s="432"/>
      <c r="Q49" s="335"/>
      <c r="R49" s="432"/>
      <c r="S49" s="335"/>
      <c r="T49" s="432"/>
      <c r="U49" s="335"/>
      <c r="V49" s="432"/>
      <c r="W49" s="335"/>
    </row>
    <row r="50" spans="1:23" s="118" customFormat="1" ht="15.75">
      <c r="A50" s="318"/>
      <c r="B50" s="651"/>
      <c r="C50" s="335"/>
      <c r="D50" s="432"/>
      <c r="E50" s="335"/>
      <c r="F50" s="335"/>
      <c r="G50" s="335"/>
      <c r="H50" s="335"/>
      <c r="I50" s="335"/>
      <c r="J50" s="432"/>
      <c r="K50" s="335"/>
      <c r="L50" s="432"/>
      <c r="M50" s="335"/>
      <c r="N50" s="432"/>
      <c r="O50" s="335"/>
      <c r="P50" s="432"/>
      <c r="Q50" s="335"/>
      <c r="R50" s="432"/>
      <c r="S50" s="335"/>
      <c r="T50" s="432"/>
      <c r="U50" s="335"/>
      <c r="V50" s="432"/>
      <c r="W50" s="335"/>
    </row>
    <row r="51" spans="1:23" s="654" customFormat="1" ht="15">
      <c r="A51" s="160"/>
      <c r="B51" s="160"/>
      <c r="C51" s="31"/>
      <c r="D51" s="32"/>
      <c r="E51" s="31"/>
      <c r="F51" s="31"/>
      <c r="G51" s="31"/>
      <c r="H51" s="31"/>
      <c r="I51" s="31"/>
      <c r="J51" s="32"/>
      <c r="K51" s="19"/>
      <c r="L51" s="32"/>
      <c r="M51" s="31"/>
      <c r="N51" s="32"/>
      <c r="O51" s="31"/>
      <c r="P51" s="32"/>
      <c r="Q51" s="31"/>
      <c r="R51" s="32"/>
      <c r="S51" s="652"/>
      <c r="T51" s="653"/>
      <c r="U51" s="652"/>
      <c r="V51" s="653"/>
      <c r="W51" s="652"/>
    </row>
    <row r="52" spans="1:23" s="655" customFormat="1" ht="16.5" customHeight="1">
      <c r="A52" s="160"/>
      <c r="B52" s="160"/>
      <c r="C52" s="655" t="s">
        <v>74</v>
      </c>
      <c r="D52" s="656"/>
      <c r="J52" s="656"/>
      <c r="K52" s="655" t="s">
        <v>74</v>
      </c>
      <c r="L52" s="656"/>
      <c r="N52" s="656"/>
      <c r="P52" s="656"/>
      <c r="R52" s="656"/>
      <c r="T52" s="656"/>
      <c r="V52" s="656"/>
    </row>
    <row r="53" spans="1:23" s="655" customFormat="1" ht="16.5" customHeight="1">
      <c r="A53" s="160"/>
      <c r="B53" s="160"/>
      <c r="C53" s="655" t="s">
        <v>74</v>
      </c>
      <c r="D53" s="656"/>
      <c r="J53" s="656"/>
      <c r="K53" s="655" t="s">
        <v>74</v>
      </c>
      <c r="L53" s="656"/>
      <c r="N53" s="656"/>
      <c r="P53" s="656"/>
      <c r="R53" s="656"/>
      <c r="T53" s="656"/>
      <c r="V53" s="656"/>
    </row>
    <row r="54" spans="1:23" s="655" customFormat="1" ht="16.5" customHeight="1">
      <c r="A54" s="160"/>
      <c r="B54" s="160"/>
      <c r="C54" s="655" t="s">
        <v>74</v>
      </c>
      <c r="D54" s="656"/>
      <c r="J54" s="656"/>
      <c r="K54" s="655" t="s">
        <v>74</v>
      </c>
      <c r="L54" s="656"/>
      <c r="N54" s="656"/>
      <c r="P54" s="656"/>
      <c r="R54" s="656"/>
      <c r="T54" s="656"/>
      <c r="V54" s="656"/>
    </row>
    <row r="55" spans="1:23" s="655" customFormat="1" ht="16.5" customHeight="1">
      <c r="A55" s="160"/>
      <c r="B55" s="160"/>
      <c r="D55" s="656"/>
      <c r="J55" s="656"/>
      <c r="K55" s="655" t="s">
        <v>74</v>
      </c>
      <c r="L55" s="656"/>
      <c r="N55" s="656"/>
      <c r="P55" s="656"/>
      <c r="R55" s="656"/>
      <c r="T55" s="656"/>
      <c r="V55" s="656"/>
    </row>
    <row r="56" spans="1:23" s="655" customFormat="1" ht="16.5" customHeight="1">
      <c r="A56" s="160"/>
      <c r="B56" s="160"/>
      <c r="D56" s="656"/>
      <c r="J56" s="656"/>
      <c r="K56" s="655" t="s">
        <v>74</v>
      </c>
      <c r="L56" s="656"/>
      <c r="N56" s="656"/>
      <c r="P56" s="656"/>
      <c r="R56" s="656"/>
      <c r="T56" s="656"/>
      <c r="V56" s="656"/>
    </row>
    <row r="57" spans="1:23" s="655" customFormat="1" ht="16.5" customHeight="1">
      <c r="A57" s="160"/>
      <c r="B57" s="160"/>
      <c r="D57" s="656"/>
      <c r="J57" s="656"/>
      <c r="K57" s="655" t="s">
        <v>74</v>
      </c>
      <c r="L57" s="656"/>
      <c r="N57" s="656"/>
      <c r="P57" s="656"/>
      <c r="R57" s="656"/>
      <c r="T57" s="656"/>
      <c r="V57" s="656"/>
    </row>
    <row r="58" spans="1:23">
      <c r="K58" s="42" t="s">
        <v>74</v>
      </c>
    </row>
    <row r="61" spans="1:23" s="118" customFormat="1" ht="15">
      <c r="A61" s="42"/>
      <c r="B61" s="42"/>
      <c r="C61" s="42"/>
      <c r="D61" s="635"/>
      <c r="E61" s="42"/>
      <c r="F61" s="42"/>
      <c r="G61" s="42"/>
      <c r="H61" s="42"/>
      <c r="I61" s="42"/>
      <c r="J61" s="635"/>
      <c r="K61" s="42"/>
      <c r="L61" s="635"/>
      <c r="M61" s="42"/>
      <c r="N61" s="635"/>
      <c r="O61" s="42"/>
      <c r="P61" s="635"/>
      <c r="Q61" s="42"/>
      <c r="R61" s="635"/>
      <c r="S61" s="42"/>
      <c r="T61" s="635"/>
      <c r="U61" s="42"/>
      <c r="V61" s="635"/>
      <c r="W61" s="42"/>
    </row>
    <row r="62" spans="1:23" s="118" customFormat="1" ht="15">
      <c r="A62" s="42"/>
      <c r="B62" s="42"/>
      <c r="C62" s="42"/>
      <c r="D62" s="635"/>
      <c r="E62" s="42"/>
      <c r="F62" s="42"/>
      <c r="G62" s="42"/>
      <c r="H62" s="42"/>
      <c r="I62" s="42"/>
      <c r="J62" s="635"/>
      <c r="K62" s="42"/>
      <c r="L62" s="635"/>
      <c r="M62" s="42"/>
      <c r="N62" s="635"/>
      <c r="O62" s="42"/>
      <c r="P62" s="635"/>
      <c r="Q62" s="42"/>
      <c r="R62" s="635"/>
      <c r="S62" s="42"/>
      <c r="T62" s="635"/>
      <c r="U62" s="42"/>
      <c r="V62" s="635"/>
      <c r="W62" s="42"/>
    </row>
  </sheetData>
  <mergeCells count="1">
    <mergeCell ref="U14:W14"/>
  </mergeCells>
  <printOptions horizontalCentered="1"/>
  <pageMargins left="0.25" right="0.25" top="0.75" bottom="0.25" header="0" footer="0.25"/>
  <pageSetup scale="44" firstPageNumber="55" pageOrder="overThenDown" orientation="landscape" blackAndWhite="1" useFirstPageNumber="1" r:id="rId1"/>
  <headerFooter scaleWithDoc="0">
    <oddFooter>&amp;R&amp;8&amp;P</oddFooter>
  </headerFooter>
  <customProperties>
    <customPr name="SheetOptions" r:id="rId2"/>
  </customPropertie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Y57"/>
  <sheetViews>
    <sheetView showGridLines="0" zoomScale="80" zoomScaleNormal="80" workbookViewId="0"/>
  </sheetViews>
  <sheetFormatPr defaultColWidth="9.77734375" defaultRowHeight="12.75"/>
  <cols>
    <col min="1" max="1" width="39.109375" style="42" customWidth="1"/>
    <col min="2" max="2" width="1.109375" style="42" customWidth="1"/>
    <col min="3" max="3" width="15.44140625" style="42" customWidth="1"/>
    <col min="4" max="4" width="1.109375" style="42" customWidth="1"/>
    <col min="5" max="5" width="15.44140625" style="42" customWidth="1"/>
    <col min="6" max="6" width="1.109375" style="42" customWidth="1"/>
    <col min="7" max="7" width="15.44140625" style="42" customWidth="1"/>
    <col min="8" max="8" width="1.109375" style="42" customWidth="1"/>
    <col min="9" max="9" width="15.44140625" style="42" customWidth="1"/>
    <col min="10" max="10" width="1.109375" style="42" customWidth="1"/>
    <col min="11" max="11" width="15.44140625" style="42" customWidth="1"/>
    <col min="12" max="12" width="1.109375" style="42" customWidth="1"/>
    <col min="13" max="13" width="15.44140625" style="42" customWidth="1"/>
    <col min="14" max="14" width="1.109375" style="42" customWidth="1"/>
    <col min="15" max="15" width="15.44140625" style="42" customWidth="1"/>
    <col min="16" max="16" width="1.109375" style="42" customWidth="1"/>
    <col min="17" max="17" width="15.44140625" style="42" customWidth="1"/>
    <col min="18" max="18" width="1.109375" style="42" customWidth="1"/>
    <col min="19" max="19" width="15.44140625" style="42" customWidth="1"/>
    <col min="20" max="20" width="1.109375" style="42" customWidth="1"/>
    <col min="21" max="21" width="15.44140625" style="42" customWidth="1"/>
    <col min="22" max="22" width="1.109375" style="42" customWidth="1"/>
    <col min="23" max="23" width="15.44140625" style="42" customWidth="1"/>
    <col min="24" max="24" width="4.77734375" style="42" customWidth="1"/>
    <col min="25" max="26" width="12.77734375" style="42" customWidth="1"/>
    <col min="27" max="27" width="16.77734375" style="42" customWidth="1"/>
    <col min="28" max="16384" width="9.77734375" style="42"/>
  </cols>
  <sheetData>
    <row r="1" spans="1:24" ht="15" customHeight="1">
      <c r="A1" s="208" t="s">
        <v>60</v>
      </c>
    </row>
    <row r="3" spans="1:24" s="118" customFormat="1" ht="23.25">
      <c r="A3" s="657" t="s">
        <v>112</v>
      </c>
      <c r="B3" s="658"/>
      <c r="C3" s="30"/>
      <c r="D3" s="30"/>
      <c r="E3" s="30"/>
      <c r="F3" s="30"/>
      <c r="G3" s="30"/>
      <c r="H3" s="30"/>
      <c r="I3" s="30"/>
      <c r="J3" s="30"/>
      <c r="K3" s="30"/>
      <c r="L3" s="30"/>
      <c r="M3" s="30"/>
      <c r="N3" s="30"/>
      <c r="O3" s="30"/>
      <c r="P3" s="30"/>
      <c r="Q3" s="30"/>
      <c r="R3" s="30"/>
      <c r="S3" s="30"/>
      <c r="T3" s="30"/>
      <c r="U3" s="30"/>
      <c r="V3" s="30"/>
      <c r="W3" s="30"/>
      <c r="X3" s="42"/>
    </row>
    <row r="4" spans="1:24" s="118" customFormat="1" ht="24">
      <c r="A4" s="657" t="s">
        <v>958</v>
      </c>
      <c r="B4" s="659"/>
      <c r="C4" s="30"/>
      <c r="D4" s="30"/>
      <c r="E4" s="30"/>
      <c r="F4" s="30"/>
      <c r="G4" s="30"/>
      <c r="H4" s="30"/>
      <c r="I4" s="30"/>
      <c r="J4" s="30"/>
      <c r="K4" s="30"/>
      <c r="L4" s="30"/>
      <c r="M4" s="30"/>
      <c r="N4" s="30"/>
      <c r="O4" s="30"/>
      <c r="P4" s="30"/>
      <c r="Q4" s="30"/>
      <c r="R4" s="30"/>
      <c r="S4" s="30"/>
      <c r="T4" s="30"/>
      <c r="U4" s="30"/>
      <c r="V4" s="30"/>
      <c r="W4" s="30"/>
      <c r="X4" s="42"/>
    </row>
    <row r="5" spans="1:24" s="118" customFormat="1" ht="23.25">
      <c r="A5" s="657" t="s">
        <v>959</v>
      </c>
      <c r="B5" s="658"/>
      <c r="C5" s="30"/>
      <c r="D5" s="30"/>
      <c r="E5" s="30"/>
      <c r="F5" s="30"/>
      <c r="G5" s="30"/>
      <c r="H5" s="30"/>
      <c r="I5" s="30"/>
      <c r="J5" s="30"/>
      <c r="K5" s="30"/>
      <c r="L5" s="30"/>
      <c r="M5" s="30"/>
      <c r="N5" s="30"/>
      <c r="O5" s="30"/>
      <c r="P5" s="30"/>
      <c r="Q5" s="30"/>
      <c r="R5" s="30"/>
      <c r="S5" s="30"/>
      <c r="T5" s="30"/>
      <c r="U5" s="30"/>
      <c r="V5" s="162" t="s">
        <v>960</v>
      </c>
      <c r="W5" s="660"/>
      <c r="X5" s="42"/>
    </row>
    <row r="6" spans="1:24" s="118" customFormat="1" ht="23.25">
      <c r="A6" s="661" t="s">
        <v>116</v>
      </c>
      <c r="B6" s="662"/>
      <c r="C6" s="30"/>
      <c r="D6" s="30"/>
      <c r="E6" s="30"/>
      <c r="F6" s="30"/>
      <c r="G6" s="30"/>
      <c r="H6" s="30"/>
      <c r="I6" s="30"/>
      <c r="J6" s="30"/>
      <c r="K6" s="30"/>
      <c r="L6" s="30"/>
      <c r="M6" s="30"/>
      <c r="N6" s="30"/>
      <c r="O6" s="30"/>
      <c r="P6" s="30"/>
      <c r="Q6" s="30"/>
      <c r="R6" s="30"/>
      <c r="S6" s="30"/>
      <c r="T6" s="30"/>
      <c r="U6" s="30"/>
      <c r="V6" s="30"/>
      <c r="W6" s="30"/>
      <c r="X6" s="42"/>
    </row>
    <row r="7" spans="1:24" s="118" customFormat="1" ht="23.25">
      <c r="A7" s="661" t="s">
        <v>1289</v>
      </c>
      <c r="B7" s="662"/>
      <c r="C7" s="30"/>
      <c r="D7" s="30"/>
      <c r="E7" s="30"/>
      <c r="F7" s="30"/>
      <c r="G7" s="30"/>
      <c r="H7" s="30"/>
      <c r="I7" s="30"/>
      <c r="J7" s="30"/>
      <c r="K7" s="30"/>
      <c r="L7" s="30"/>
      <c r="M7" s="30"/>
      <c r="N7" s="30"/>
      <c r="O7" s="30"/>
      <c r="P7" s="30"/>
      <c r="Q7" s="30"/>
      <c r="R7" s="30"/>
      <c r="S7" s="30"/>
      <c r="T7" s="30"/>
      <c r="U7" s="30"/>
      <c r="V7" s="30"/>
      <c r="W7" s="30"/>
      <c r="X7" s="42"/>
    </row>
    <row r="8" spans="1:24" s="118" customFormat="1" ht="18" customHeight="1">
      <c r="A8" s="663" t="s">
        <v>142</v>
      </c>
      <c r="B8" s="658"/>
      <c r="C8" s="30"/>
      <c r="D8" s="30"/>
      <c r="E8" s="30"/>
      <c r="F8" s="30"/>
      <c r="G8" s="30"/>
      <c r="H8" s="30"/>
      <c r="I8" s="30"/>
      <c r="J8" s="30"/>
      <c r="K8" s="30"/>
      <c r="L8" s="30"/>
      <c r="M8" s="30"/>
      <c r="N8" s="30"/>
      <c r="O8" s="30"/>
      <c r="P8" s="30"/>
      <c r="Q8" s="30"/>
      <c r="R8" s="30"/>
      <c r="S8" s="30"/>
      <c r="T8" s="30"/>
      <c r="U8" s="30"/>
      <c r="V8" s="30"/>
      <c r="W8" s="30"/>
      <c r="X8" s="42"/>
    </row>
    <row r="9" spans="1:24" s="118" customFormat="1" ht="14.1" customHeight="1">
      <c r="A9" s="30"/>
      <c r="B9" s="30"/>
      <c r="C9" s="30"/>
      <c r="D9" s="30"/>
      <c r="E9" s="30"/>
      <c r="F9" s="30"/>
      <c r="G9" s="30"/>
      <c r="H9" s="30"/>
      <c r="I9" s="30"/>
      <c r="J9" s="30"/>
      <c r="K9" s="30"/>
      <c r="L9" s="30"/>
      <c r="M9" s="30"/>
      <c r="N9" s="30"/>
      <c r="O9" s="30"/>
      <c r="P9" s="30"/>
      <c r="Q9" s="30"/>
      <c r="R9" s="30"/>
      <c r="S9" s="30"/>
      <c r="T9" s="30"/>
      <c r="U9" s="30"/>
      <c r="V9" s="30"/>
      <c r="W9" s="30"/>
      <c r="X9" s="42"/>
    </row>
    <row r="10" spans="1:24" s="118" customFormat="1" ht="14.1" customHeight="1">
      <c r="A10" s="30"/>
      <c r="B10" s="30"/>
      <c r="C10" s="30"/>
      <c r="D10" s="30"/>
      <c r="E10" s="30"/>
      <c r="F10" s="30"/>
      <c r="G10" s="30"/>
      <c r="H10" s="30"/>
      <c r="I10" s="30"/>
      <c r="J10" s="30"/>
      <c r="K10" s="30"/>
      <c r="L10" s="30"/>
      <c r="M10" s="30"/>
      <c r="N10" s="30"/>
      <c r="O10" s="30"/>
      <c r="P10" s="30"/>
      <c r="Q10" s="30"/>
      <c r="R10" s="30"/>
      <c r="S10" s="30"/>
      <c r="T10" s="30"/>
      <c r="U10" s="30"/>
      <c r="V10" s="30"/>
      <c r="W10" s="30"/>
      <c r="X10" s="120"/>
    </row>
    <row r="11" spans="1:24" s="118" customFormat="1" ht="14.1" customHeight="1">
      <c r="A11" s="30"/>
      <c r="B11" s="30"/>
      <c r="C11" s="30"/>
      <c r="D11" s="30"/>
      <c r="E11" s="30"/>
      <c r="F11" s="30"/>
      <c r="G11" s="30"/>
      <c r="H11" s="30"/>
      <c r="I11" s="30"/>
      <c r="J11" s="30"/>
      <c r="K11" s="30"/>
      <c r="L11" s="30"/>
      <c r="M11" s="30"/>
      <c r="N11" s="30"/>
      <c r="O11" s="30"/>
      <c r="P11" s="30"/>
      <c r="Q11" s="30"/>
      <c r="R11" s="30"/>
      <c r="S11" s="30"/>
      <c r="T11" s="30"/>
      <c r="U11" s="30"/>
      <c r="V11" s="30"/>
      <c r="W11" s="30"/>
      <c r="X11" s="120"/>
    </row>
    <row r="12" spans="1:24" s="118" customFormat="1" ht="14.1" customHeight="1">
      <c r="A12" s="30"/>
      <c r="B12" s="30"/>
      <c r="C12" s="30"/>
      <c r="D12" s="30"/>
      <c r="E12" s="30"/>
      <c r="F12" s="30"/>
      <c r="G12" s="30"/>
      <c r="H12" s="30"/>
      <c r="I12" s="30"/>
      <c r="J12" s="30"/>
      <c r="K12" s="30"/>
      <c r="L12" s="30"/>
      <c r="M12" s="30"/>
      <c r="N12" s="30"/>
      <c r="O12" s="30"/>
      <c r="P12" s="30"/>
      <c r="Q12" s="30"/>
      <c r="R12" s="30"/>
      <c r="S12" s="30"/>
      <c r="T12" s="30"/>
      <c r="U12" s="30"/>
      <c r="V12" s="30"/>
      <c r="W12" s="30"/>
      <c r="X12" s="120"/>
    </row>
    <row r="13" spans="1:24" s="118" customFormat="1" ht="14.1" customHeight="1">
      <c r="A13" s="30"/>
      <c r="B13" s="30"/>
      <c r="C13" s="30"/>
      <c r="D13" s="30"/>
      <c r="E13" s="30"/>
      <c r="F13" s="30"/>
      <c r="G13" s="30"/>
      <c r="H13" s="30"/>
      <c r="I13" s="30"/>
      <c r="J13" s="30"/>
      <c r="K13" s="30"/>
      <c r="L13" s="30"/>
      <c r="M13" s="30"/>
      <c r="N13" s="30"/>
      <c r="O13" s="30"/>
      <c r="P13" s="30"/>
      <c r="Q13" s="30"/>
      <c r="R13" s="30"/>
      <c r="S13" s="30"/>
      <c r="T13" s="30"/>
      <c r="U13" s="30"/>
      <c r="V13" s="30"/>
      <c r="W13" s="30"/>
      <c r="X13" s="120"/>
    </row>
    <row r="14" spans="1:24" s="118" customFormat="1" ht="14.1" customHeight="1">
      <c r="A14" s="30"/>
      <c r="B14" s="30"/>
      <c r="C14" s="30"/>
      <c r="D14" s="30"/>
      <c r="E14" s="30"/>
      <c r="F14" s="30"/>
      <c r="G14" s="30"/>
      <c r="H14" s="30"/>
      <c r="I14" s="30"/>
      <c r="J14" s="30"/>
      <c r="K14" s="30"/>
      <c r="L14" s="30"/>
      <c r="M14" s="30"/>
      <c r="N14" s="30"/>
      <c r="O14" s="30"/>
      <c r="P14" s="30"/>
      <c r="Q14" s="30"/>
      <c r="R14" s="30"/>
      <c r="S14" s="30"/>
      <c r="T14" s="30"/>
      <c r="U14" s="30"/>
      <c r="V14" s="30"/>
      <c r="W14" s="30"/>
      <c r="X14" s="120"/>
    </row>
    <row r="15" spans="1:24" s="118" customFormat="1" ht="14.1" customHeight="1">
      <c r="A15" s="30"/>
      <c r="B15" s="30"/>
      <c r="C15" s="30"/>
      <c r="D15" s="30"/>
      <c r="E15" s="30"/>
      <c r="F15" s="30"/>
      <c r="G15" s="30"/>
      <c r="H15" s="30"/>
      <c r="I15" s="30"/>
      <c r="J15" s="30"/>
      <c r="K15" s="30"/>
      <c r="L15" s="30"/>
      <c r="M15" s="404" t="s">
        <v>961</v>
      </c>
      <c r="N15" s="39"/>
      <c r="O15" s="39"/>
      <c r="P15" s="39"/>
      <c r="Q15" s="39"/>
      <c r="R15" s="39"/>
      <c r="S15" s="39"/>
      <c r="T15" s="39"/>
      <c r="U15" s="39"/>
      <c r="V15" s="39"/>
      <c r="W15" s="39"/>
      <c r="X15" s="664"/>
    </row>
    <row r="16" spans="1:24" s="118" customFormat="1" ht="14.1" customHeight="1">
      <c r="A16" s="30"/>
      <c r="B16" s="30"/>
      <c r="C16" s="404" t="s">
        <v>924</v>
      </c>
      <c r="D16" s="39"/>
      <c r="E16" s="404" t="s">
        <v>962</v>
      </c>
      <c r="F16" s="39"/>
      <c r="G16" s="39"/>
      <c r="H16" s="39"/>
      <c r="I16" s="404" t="s">
        <v>794</v>
      </c>
      <c r="J16" s="39"/>
      <c r="K16" s="404" t="s">
        <v>963</v>
      </c>
      <c r="L16" s="39"/>
      <c r="M16" s="404" t="s">
        <v>964</v>
      </c>
      <c r="N16" s="39"/>
      <c r="O16" s="404" t="s">
        <v>489</v>
      </c>
      <c r="P16" s="39"/>
      <c r="Q16" s="404" t="s">
        <v>807</v>
      </c>
      <c r="R16" s="39"/>
      <c r="S16" s="404"/>
      <c r="T16" s="39"/>
      <c r="U16" s="39"/>
      <c r="V16" s="39"/>
      <c r="W16" s="39"/>
      <c r="X16" s="120"/>
    </row>
    <row r="17" spans="1:25" s="118" customFormat="1" ht="14.1" customHeight="1">
      <c r="A17" s="30"/>
      <c r="B17" s="30"/>
      <c r="C17" s="404" t="s">
        <v>119</v>
      </c>
      <c r="D17" s="39"/>
      <c r="E17" s="404" t="s">
        <v>965</v>
      </c>
      <c r="F17" s="39"/>
      <c r="G17" s="404" t="s">
        <v>966</v>
      </c>
      <c r="H17" s="39"/>
      <c r="I17" s="404" t="s">
        <v>967</v>
      </c>
      <c r="J17" s="39"/>
      <c r="K17" s="404" t="s">
        <v>533</v>
      </c>
      <c r="L17" s="39"/>
      <c r="M17" s="404" t="s">
        <v>560</v>
      </c>
      <c r="N17" s="39"/>
      <c r="O17" s="404" t="s">
        <v>922</v>
      </c>
      <c r="P17" s="39"/>
      <c r="Q17" s="404" t="s">
        <v>581</v>
      </c>
      <c r="R17" s="39"/>
      <c r="S17" s="404"/>
      <c r="T17" s="39"/>
      <c r="U17" s="123" t="s">
        <v>907</v>
      </c>
      <c r="V17" s="123"/>
      <c r="W17" s="123"/>
      <c r="X17" s="120"/>
    </row>
    <row r="18" spans="1:25" s="118" customFormat="1" ht="14.1" customHeight="1">
      <c r="A18" s="30"/>
      <c r="B18" s="30"/>
      <c r="C18" s="404" t="s">
        <v>121</v>
      </c>
      <c r="D18" s="39"/>
      <c r="E18" s="404" t="s">
        <v>573</v>
      </c>
      <c r="F18" s="39"/>
      <c r="G18" s="404" t="s">
        <v>601</v>
      </c>
      <c r="H18" s="39"/>
      <c r="I18" s="404" t="s">
        <v>573</v>
      </c>
      <c r="J18" s="39"/>
      <c r="K18" s="404" t="s">
        <v>573</v>
      </c>
      <c r="L18" s="39"/>
      <c r="M18" s="404" t="s">
        <v>593</v>
      </c>
      <c r="N18" s="39"/>
      <c r="O18" s="404" t="s">
        <v>573</v>
      </c>
      <c r="P18" s="39"/>
      <c r="Q18" s="404" t="s">
        <v>497</v>
      </c>
      <c r="R18" s="39"/>
      <c r="S18" s="404"/>
      <c r="T18" s="39"/>
      <c r="U18" s="158"/>
      <c r="V18" s="158"/>
      <c r="W18" s="158"/>
      <c r="X18" s="120"/>
    </row>
    <row r="19" spans="1:25" s="118" customFormat="1" ht="14.1" customHeight="1">
      <c r="A19" s="30"/>
      <c r="B19" s="30"/>
      <c r="C19" s="125" t="s">
        <v>968</v>
      </c>
      <c r="D19" s="39"/>
      <c r="E19" s="125" t="s">
        <v>969</v>
      </c>
      <c r="F19" s="39"/>
      <c r="G19" s="125" t="s">
        <v>970</v>
      </c>
      <c r="H19" s="39"/>
      <c r="I19" s="125" t="s">
        <v>971</v>
      </c>
      <c r="J19" s="39"/>
      <c r="K19" s="125" t="s">
        <v>972</v>
      </c>
      <c r="L19" s="39"/>
      <c r="M19" s="125" t="s">
        <v>973</v>
      </c>
      <c r="N19" s="39"/>
      <c r="O19" s="125" t="s">
        <v>974</v>
      </c>
      <c r="P19" s="39"/>
      <c r="Q19" s="125" t="s">
        <v>975</v>
      </c>
      <c r="R19" s="39"/>
      <c r="S19" s="404" t="s">
        <v>445</v>
      </c>
      <c r="T19" s="39"/>
      <c r="U19" s="125" t="s">
        <v>1290</v>
      </c>
      <c r="V19" s="39"/>
      <c r="W19" s="404" t="s">
        <v>1259</v>
      </c>
      <c r="X19" s="120"/>
    </row>
    <row r="20" spans="1:25" s="118" customFormat="1" ht="14.1" customHeight="1">
      <c r="A20" s="30"/>
      <c r="B20" s="30"/>
      <c r="C20" s="38"/>
      <c r="D20" s="30"/>
      <c r="E20" s="38"/>
      <c r="F20" s="30"/>
      <c r="G20" s="38"/>
      <c r="H20" s="30"/>
      <c r="I20" s="38"/>
      <c r="J20" s="30"/>
      <c r="K20" s="38"/>
      <c r="L20" s="30"/>
      <c r="M20" s="38"/>
      <c r="N20" s="30"/>
      <c r="O20" s="38"/>
      <c r="P20" s="30"/>
      <c r="Q20" s="38"/>
      <c r="R20" s="30"/>
      <c r="S20" s="38"/>
      <c r="T20" s="30"/>
      <c r="U20" s="38"/>
      <c r="V20" s="30"/>
      <c r="W20" s="38"/>
      <c r="X20" s="120"/>
    </row>
    <row r="21" spans="1:25" s="118" customFormat="1" ht="16.350000000000001" customHeight="1">
      <c r="A21" s="39" t="s">
        <v>72</v>
      </c>
      <c r="B21" s="39"/>
      <c r="C21" s="30"/>
      <c r="D21" s="30"/>
      <c r="E21" s="30"/>
      <c r="F21" s="30"/>
      <c r="G21" s="30"/>
      <c r="H21" s="30"/>
      <c r="I21" s="30"/>
      <c r="J21" s="30"/>
      <c r="K21" s="30"/>
      <c r="L21" s="30"/>
      <c r="M21" s="30"/>
      <c r="N21" s="30"/>
      <c r="O21" s="30"/>
      <c r="P21" s="30"/>
      <c r="Q21" s="30"/>
      <c r="R21" s="30"/>
      <c r="S21" s="30"/>
      <c r="T21" s="30"/>
      <c r="U21" s="30"/>
      <c r="V21" s="30"/>
      <c r="W21" s="30"/>
      <c r="X21" s="120"/>
    </row>
    <row r="22" spans="1:25" s="118" customFormat="1" ht="21" customHeight="1">
      <c r="A22" s="30" t="s">
        <v>976</v>
      </c>
      <c r="B22" s="4" t="s">
        <v>74</v>
      </c>
      <c r="C22" s="133">
        <v>191034</v>
      </c>
      <c r="D22" s="432"/>
      <c r="E22" s="133">
        <v>62833</v>
      </c>
      <c r="F22" s="432"/>
      <c r="G22" s="133">
        <v>544217</v>
      </c>
      <c r="H22" s="432"/>
      <c r="I22" s="133">
        <v>24606</v>
      </c>
      <c r="J22" s="432"/>
      <c r="K22" s="133">
        <v>14584</v>
      </c>
      <c r="L22" s="432"/>
      <c r="M22" s="133">
        <v>1317</v>
      </c>
      <c r="N22" s="432"/>
      <c r="O22" s="133">
        <v>1187</v>
      </c>
      <c r="P22" s="432"/>
      <c r="Q22" s="133">
        <v>11</v>
      </c>
      <c r="R22" s="432"/>
      <c r="S22" s="430">
        <v>0</v>
      </c>
      <c r="T22" s="432"/>
      <c r="U22" s="430">
        <f>ROUND(SUM(C22:T22),1)</f>
        <v>839789</v>
      </c>
      <c r="V22" s="432"/>
      <c r="W22" s="133">
        <v>730408</v>
      </c>
      <c r="X22" s="120"/>
      <c r="Y22" s="706"/>
    </row>
    <row r="23" spans="1:25" s="118" customFormat="1" ht="21" customHeight="1">
      <c r="A23" s="39" t="s">
        <v>977</v>
      </c>
      <c r="B23" s="4" t="s">
        <v>74</v>
      </c>
      <c r="C23" s="337">
        <f>ROUND(C22,1)</f>
        <v>191034</v>
      </c>
      <c r="D23" s="334"/>
      <c r="E23" s="337">
        <f>ROUND(E22,1)</f>
        <v>62833</v>
      </c>
      <c r="F23" s="334"/>
      <c r="G23" s="337">
        <f>ROUND(G22,1)</f>
        <v>544217</v>
      </c>
      <c r="H23" s="334"/>
      <c r="I23" s="337">
        <f>ROUND(I22,1)</f>
        <v>24606</v>
      </c>
      <c r="J23" s="334"/>
      <c r="K23" s="337">
        <f>ROUND(K22,1)</f>
        <v>14584</v>
      </c>
      <c r="L23" s="334"/>
      <c r="M23" s="337">
        <f>ROUND(M22,1)</f>
        <v>1317</v>
      </c>
      <c r="N23" s="334"/>
      <c r="O23" s="337">
        <f>ROUND(O22,1)</f>
        <v>1187</v>
      </c>
      <c r="P23" s="334"/>
      <c r="Q23" s="337">
        <f>ROUND(Q22,1)</f>
        <v>11</v>
      </c>
      <c r="R23" s="334"/>
      <c r="S23" s="337">
        <f>ROUND(S22,1)</f>
        <v>0</v>
      </c>
      <c r="T23" s="334"/>
      <c r="U23" s="337">
        <f>ROUND(U22,1)</f>
        <v>839789</v>
      </c>
      <c r="V23" s="334"/>
      <c r="W23" s="337">
        <f>ROUND(W22,1)</f>
        <v>730408</v>
      </c>
      <c r="X23" s="120"/>
      <c r="Y23" s="706"/>
    </row>
    <row r="24" spans="1:25" s="118" customFormat="1" ht="14.1" customHeight="1">
      <c r="A24" s="30"/>
      <c r="B24" s="4" t="s">
        <v>74</v>
      </c>
      <c r="C24" s="642"/>
      <c r="D24" s="333"/>
      <c r="E24" s="642"/>
      <c r="F24" s="333"/>
      <c r="G24" s="642"/>
      <c r="H24" s="333"/>
      <c r="I24" s="642"/>
      <c r="J24" s="333"/>
      <c r="K24" s="642"/>
      <c r="L24" s="333"/>
      <c r="M24" s="642"/>
      <c r="N24" s="333"/>
      <c r="O24" s="642"/>
      <c r="P24" s="333"/>
      <c r="Q24" s="642"/>
      <c r="R24" s="333"/>
      <c r="S24" s="642"/>
      <c r="T24" s="333"/>
      <c r="U24" s="642"/>
      <c r="V24" s="333"/>
      <c r="W24" s="642"/>
      <c r="X24" s="120"/>
      <c r="Y24" s="706"/>
    </row>
    <row r="25" spans="1:25" s="118" customFormat="1" ht="16.350000000000001" customHeight="1">
      <c r="A25" s="39" t="s">
        <v>80</v>
      </c>
      <c r="B25" s="4" t="s">
        <v>74</v>
      </c>
      <c r="C25" s="333"/>
      <c r="D25" s="333"/>
      <c r="E25" s="333"/>
      <c r="F25" s="333"/>
      <c r="G25" s="333"/>
      <c r="H25" s="333"/>
      <c r="I25" s="333"/>
      <c r="J25" s="333"/>
      <c r="K25" s="333"/>
      <c r="L25" s="333"/>
      <c r="M25" s="333"/>
      <c r="N25" s="333"/>
      <c r="O25" s="333"/>
      <c r="P25" s="333"/>
      <c r="Q25" s="333"/>
      <c r="R25" s="333"/>
      <c r="S25" s="333"/>
      <c r="T25" s="333"/>
      <c r="U25" s="333"/>
      <c r="V25" s="333"/>
      <c r="W25" s="333"/>
      <c r="X25" s="120"/>
      <c r="Y25" s="706"/>
    </row>
    <row r="26" spans="1:25" s="118" customFormat="1" ht="21" customHeight="1">
      <c r="A26" s="30" t="s">
        <v>126</v>
      </c>
      <c r="B26" s="4" t="s">
        <v>74</v>
      </c>
      <c r="C26" s="333"/>
      <c r="D26" s="333"/>
      <c r="E26" s="333"/>
      <c r="F26" s="333"/>
      <c r="G26" s="333"/>
      <c r="H26" s="333"/>
      <c r="I26" s="333"/>
      <c r="J26" s="333"/>
      <c r="K26" s="333"/>
      <c r="L26" s="333"/>
      <c r="M26" s="333"/>
      <c r="N26" s="333"/>
      <c r="O26" s="333"/>
      <c r="P26" s="333"/>
      <c r="Q26" s="333"/>
      <c r="R26" s="333"/>
      <c r="S26" s="333"/>
      <c r="T26" s="333"/>
      <c r="U26" s="333"/>
      <c r="V26" s="333"/>
      <c r="W26" s="333"/>
      <c r="X26" s="120"/>
      <c r="Y26" s="706"/>
    </row>
    <row r="27" spans="1:25" s="118" customFormat="1" ht="21" customHeight="1">
      <c r="A27" s="30" t="s">
        <v>978</v>
      </c>
      <c r="B27" s="4" t="s">
        <v>74</v>
      </c>
      <c r="C27" s="19">
        <v>31836</v>
      </c>
      <c r="D27" s="431"/>
      <c r="E27" s="19">
        <v>15209</v>
      </c>
      <c r="F27" s="431"/>
      <c r="G27" s="19">
        <v>78038</v>
      </c>
      <c r="H27" s="431"/>
      <c r="I27" s="19">
        <v>16502</v>
      </c>
      <c r="J27" s="431"/>
      <c r="K27" s="19">
        <v>11908</v>
      </c>
      <c r="L27" s="431"/>
      <c r="M27" s="19">
        <v>982</v>
      </c>
      <c r="N27" s="431"/>
      <c r="O27" s="19">
        <v>263</v>
      </c>
      <c r="P27" s="431"/>
      <c r="Q27" s="19">
        <v>0</v>
      </c>
      <c r="R27" s="431"/>
      <c r="S27" s="333">
        <v>0</v>
      </c>
      <c r="T27" s="431"/>
      <c r="U27" s="333">
        <f>ROUND(SUM(C27:T27),1)</f>
        <v>154738</v>
      </c>
      <c r="V27" s="431"/>
      <c r="W27" s="19">
        <v>139574</v>
      </c>
      <c r="X27" s="120"/>
      <c r="Y27" s="706"/>
    </row>
    <row r="28" spans="1:25" s="118" customFormat="1" ht="21" customHeight="1">
      <c r="A28" s="30" t="s">
        <v>979</v>
      </c>
      <c r="B28" s="4" t="s">
        <v>74</v>
      </c>
      <c r="C28" s="19">
        <v>183076</v>
      </c>
      <c r="D28" s="431"/>
      <c r="E28" s="19">
        <v>31254</v>
      </c>
      <c r="F28" s="431"/>
      <c r="G28" s="19">
        <v>496470</v>
      </c>
      <c r="H28" s="431"/>
      <c r="I28" s="19">
        <v>28167</v>
      </c>
      <c r="J28" s="431"/>
      <c r="K28" s="19">
        <v>847</v>
      </c>
      <c r="L28" s="431"/>
      <c r="M28" s="19">
        <v>190</v>
      </c>
      <c r="N28" s="431"/>
      <c r="O28" s="19">
        <v>8</v>
      </c>
      <c r="P28" s="431"/>
      <c r="Q28" s="19">
        <v>0</v>
      </c>
      <c r="R28" s="431"/>
      <c r="S28" s="333">
        <v>0</v>
      </c>
      <c r="T28" s="431"/>
      <c r="U28" s="333">
        <f>ROUND(SUM(C28:T28),1)</f>
        <v>740012</v>
      </c>
      <c r="V28" s="431"/>
      <c r="W28" s="19">
        <v>563693</v>
      </c>
      <c r="X28" s="120"/>
      <c r="Y28" s="706"/>
    </row>
    <row r="29" spans="1:25" s="118" customFormat="1" ht="21" customHeight="1">
      <c r="A29" s="30" t="s">
        <v>980</v>
      </c>
      <c r="B29" s="4" t="s">
        <v>74</v>
      </c>
      <c r="C29" s="19">
        <v>18272</v>
      </c>
      <c r="D29" s="431"/>
      <c r="E29" s="19">
        <v>9103</v>
      </c>
      <c r="F29" s="431"/>
      <c r="G29" s="19">
        <v>26450</v>
      </c>
      <c r="H29" s="431"/>
      <c r="I29" s="19">
        <v>7019</v>
      </c>
      <c r="J29" s="431"/>
      <c r="K29" s="19">
        <v>7124</v>
      </c>
      <c r="L29" s="431"/>
      <c r="M29" s="19">
        <v>591</v>
      </c>
      <c r="N29" s="431"/>
      <c r="O29" s="19">
        <v>158</v>
      </c>
      <c r="P29" s="431"/>
      <c r="Q29" s="19">
        <v>0</v>
      </c>
      <c r="R29" s="431"/>
      <c r="S29" s="333">
        <v>0</v>
      </c>
      <c r="T29" s="431"/>
      <c r="U29" s="333">
        <f>ROUND(SUM(C29:T29),1)</f>
        <v>68717</v>
      </c>
      <c r="V29" s="431"/>
      <c r="W29" s="19">
        <v>64340</v>
      </c>
      <c r="X29" s="120"/>
      <c r="Y29" s="706"/>
    </row>
    <row r="30" spans="1:25" s="118" customFormat="1" ht="14.1" customHeight="1">
      <c r="A30" s="30"/>
      <c r="B30" s="4" t="s">
        <v>74</v>
      </c>
      <c r="C30" s="642"/>
      <c r="D30" s="333"/>
      <c r="E30" s="642"/>
      <c r="F30" s="333"/>
      <c r="G30" s="642"/>
      <c r="H30" s="333"/>
      <c r="I30" s="642"/>
      <c r="J30" s="333"/>
      <c r="K30" s="642"/>
      <c r="L30" s="333"/>
      <c r="M30" s="642"/>
      <c r="N30" s="333"/>
      <c r="O30" s="642"/>
      <c r="P30" s="333"/>
      <c r="Q30" s="642"/>
      <c r="R30" s="333"/>
      <c r="S30" s="642"/>
      <c r="T30" s="333"/>
      <c r="U30" s="642"/>
      <c r="V30" s="333"/>
      <c r="W30" s="642"/>
      <c r="X30" s="120"/>
      <c r="Y30" s="706"/>
    </row>
    <row r="31" spans="1:25" s="118" customFormat="1" ht="21" customHeight="1">
      <c r="A31" s="39" t="s">
        <v>981</v>
      </c>
      <c r="B31" s="4" t="s">
        <v>74</v>
      </c>
      <c r="C31" s="334">
        <f>ROUND(SUM(C27:C30),1)</f>
        <v>233184</v>
      </c>
      <c r="D31" s="334"/>
      <c r="E31" s="334">
        <f>ROUND(SUM(E27:E30),1)</f>
        <v>55566</v>
      </c>
      <c r="F31" s="334"/>
      <c r="G31" s="334">
        <f>ROUND(SUM(G27:G30),1)</f>
        <v>600958</v>
      </c>
      <c r="H31" s="334"/>
      <c r="I31" s="334">
        <f>ROUND(SUM(I27:I30),1)</f>
        <v>51688</v>
      </c>
      <c r="J31" s="334"/>
      <c r="K31" s="334">
        <f>ROUND(SUM(K27:K30),1)</f>
        <v>19879</v>
      </c>
      <c r="L31" s="334"/>
      <c r="M31" s="334">
        <f>ROUND(SUM(M27:M30),1)</f>
        <v>1763</v>
      </c>
      <c r="N31" s="334"/>
      <c r="O31" s="334">
        <f>ROUND(SUM(O27:O30),1)</f>
        <v>429</v>
      </c>
      <c r="P31" s="334"/>
      <c r="Q31" s="334">
        <f>ROUND(SUM(Q27:Q30),1)</f>
        <v>0</v>
      </c>
      <c r="R31" s="334"/>
      <c r="S31" s="334">
        <f>ROUND(SUM(S27:S30),1)</f>
        <v>0</v>
      </c>
      <c r="T31" s="334"/>
      <c r="U31" s="334">
        <f>ROUND(SUM(U27:U30),1)</f>
        <v>963467</v>
      </c>
      <c r="V31" s="334"/>
      <c r="W31" s="334">
        <f>ROUND(SUM(W27:W30),1)</f>
        <v>767607</v>
      </c>
      <c r="X31" s="120"/>
      <c r="Y31" s="706"/>
    </row>
    <row r="32" spans="1:25" s="118" customFormat="1" ht="14.1" customHeight="1">
      <c r="A32" s="39"/>
      <c r="B32" s="4" t="s">
        <v>74</v>
      </c>
      <c r="C32" s="642"/>
      <c r="D32" s="333"/>
      <c r="E32" s="642"/>
      <c r="F32" s="333"/>
      <c r="G32" s="642"/>
      <c r="H32" s="333"/>
      <c r="I32" s="642"/>
      <c r="J32" s="333"/>
      <c r="K32" s="642"/>
      <c r="L32" s="333"/>
      <c r="M32" s="642"/>
      <c r="N32" s="333"/>
      <c r="O32" s="642"/>
      <c r="P32" s="333"/>
      <c r="Q32" s="642"/>
      <c r="R32" s="333"/>
      <c r="S32" s="642"/>
      <c r="T32" s="333"/>
      <c r="U32" s="642"/>
      <c r="V32" s="333"/>
      <c r="W32" s="642"/>
      <c r="X32" s="120"/>
      <c r="Y32" s="706"/>
    </row>
    <row r="33" spans="1:25" s="118" customFormat="1" ht="21" customHeight="1">
      <c r="A33" s="39" t="s">
        <v>186</v>
      </c>
      <c r="B33" s="4" t="s">
        <v>74</v>
      </c>
      <c r="C33" s="333"/>
      <c r="D33" s="333"/>
      <c r="E33" s="333"/>
      <c r="F33" s="333"/>
      <c r="G33" s="333"/>
      <c r="H33" s="333"/>
      <c r="I33" s="333"/>
      <c r="J33" s="333"/>
      <c r="K33" s="333"/>
      <c r="L33" s="333"/>
      <c r="M33" s="333"/>
      <c r="N33" s="333"/>
      <c r="O33" s="333"/>
      <c r="P33" s="333"/>
      <c r="Q33" s="333"/>
      <c r="R33" s="333"/>
      <c r="S33" s="333"/>
      <c r="T33" s="333"/>
      <c r="U33" s="333"/>
      <c r="V33" s="333"/>
      <c r="W33" s="333"/>
      <c r="X33" s="120"/>
      <c r="Y33" s="706"/>
    </row>
    <row r="34" spans="1:25" s="118" customFormat="1" ht="21" customHeight="1">
      <c r="A34" s="39" t="s">
        <v>982</v>
      </c>
      <c r="B34" s="4" t="s">
        <v>74</v>
      </c>
      <c r="C34" s="334">
        <f>ROUND(SUM(C23-C31),1)</f>
        <v>-42150</v>
      </c>
      <c r="D34" s="334"/>
      <c r="E34" s="334">
        <f>ROUND(SUM(E23-E31),1)</f>
        <v>7267</v>
      </c>
      <c r="F34" s="334"/>
      <c r="G34" s="334">
        <f>ROUND(SUM(G23-G31),1)</f>
        <v>-56741</v>
      </c>
      <c r="H34" s="334"/>
      <c r="I34" s="334">
        <f>ROUND(SUM(I23-I31),1)</f>
        <v>-27082</v>
      </c>
      <c r="J34" s="334"/>
      <c r="K34" s="334">
        <f>ROUND(SUM(K23-K31),1)</f>
        <v>-5295</v>
      </c>
      <c r="L34" s="334"/>
      <c r="M34" s="334">
        <f>ROUND(SUM(M23-M31),1)</f>
        <v>-446</v>
      </c>
      <c r="N34" s="334"/>
      <c r="O34" s="334">
        <f>ROUND(SUM(O23-O31),1)</f>
        <v>758</v>
      </c>
      <c r="P34" s="334"/>
      <c r="Q34" s="334">
        <f>ROUND(SUM(Q23-Q31),1)</f>
        <v>11</v>
      </c>
      <c r="R34" s="334"/>
      <c r="S34" s="334">
        <f>ROUND(SUM(S23-S31),1)</f>
        <v>0</v>
      </c>
      <c r="T34" s="334"/>
      <c r="U34" s="334">
        <f>ROUND(SUM(U23-U31),1)</f>
        <v>-123678</v>
      </c>
      <c r="V34" s="334"/>
      <c r="W34" s="334">
        <f>ROUND(SUM(W23-W31),1)</f>
        <v>-37199</v>
      </c>
      <c r="X34" s="120"/>
      <c r="Y34" s="706"/>
    </row>
    <row r="35" spans="1:25" s="118" customFormat="1" ht="14.1" customHeight="1">
      <c r="A35" s="39"/>
      <c r="B35" s="4" t="s">
        <v>74</v>
      </c>
      <c r="C35" s="642"/>
      <c r="D35" s="333"/>
      <c r="E35" s="642"/>
      <c r="F35" s="333"/>
      <c r="G35" s="642"/>
      <c r="H35" s="333"/>
      <c r="I35" s="642"/>
      <c r="J35" s="333"/>
      <c r="K35" s="642"/>
      <c r="L35" s="333"/>
      <c r="M35" s="642"/>
      <c r="N35" s="333"/>
      <c r="O35" s="642"/>
      <c r="P35" s="333"/>
      <c r="Q35" s="642"/>
      <c r="R35" s="333"/>
      <c r="S35" s="642"/>
      <c r="T35" s="333"/>
      <c r="U35" s="642"/>
      <c r="V35" s="333"/>
      <c r="W35" s="642"/>
      <c r="X35" s="120"/>
      <c r="Y35" s="706"/>
    </row>
    <row r="36" spans="1:25" s="118" customFormat="1" ht="14.1" customHeight="1">
      <c r="A36" s="30"/>
      <c r="B36" s="4" t="s">
        <v>74</v>
      </c>
      <c r="C36" s="333"/>
      <c r="D36" s="333"/>
      <c r="E36" s="333"/>
      <c r="F36" s="333"/>
      <c r="G36" s="333"/>
      <c r="H36" s="333"/>
      <c r="I36" s="333"/>
      <c r="J36" s="333"/>
      <c r="K36" s="333"/>
      <c r="L36" s="333"/>
      <c r="M36" s="333"/>
      <c r="N36" s="333"/>
      <c r="O36" s="333"/>
      <c r="P36" s="333"/>
      <c r="Q36" s="333"/>
      <c r="R36" s="333"/>
      <c r="S36" s="333"/>
      <c r="T36" s="333"/>
      <c r="U36" s="333"/>
      <c r="V36" s="333"/>
      <c r="W36" s="333"/>
      <c r="X36" s="120"/>
      <c r="Y36" s="706"/>
    </row>
    <row r="37" spans="1:25" s="118" customFormat="1" ht="21" customHeight="1">
      <c r="A37" s="39" t="s">
        <v>96</v>
      </c>
      <c r="B37" s="4" t="s">
        <v>74</v>
      </c>
      <c r="C37" s="333"/>
      <c r="D37" s="333"/>
      <c r="E37" s="333"/>
      <c r="F37" s="333"/>
      <c r="G37" s="333"/>
      <c r="H37" s="333"/>
      <c r="I37" s="333"/>
      <c r="J37" s="333"/>
      <c r="K37" s="333"/>
      <c r="L37" s="333"/>
      <c r="M37" s="333"/>
      <c r="N37" s="333"/>
      <c r="O37" s="333"/>
      <c r="P37" s="333"/>
      <c r="Q37" s="333"/>
      <c r="R37" s="333"/>
      <c r="S37" s="333"/>
      <c r="T37" s="333"/>
      <c r="U37" s="333"/>
      <c r="V37" s="333"/>
      <c r="W37" s="333"/>
      <c r="X37" s="120"/>
      <c r="Y37" s="706"/>
    </row>
    <row r="38" spans="1:25" s="118" customFormat="1" ht="21" customHeight="1">
      <c r="A38" s="30" t="s">
        <v>983</v>
      </c>
      <c r="B38" s="4" t="s">
        <v>74</v>
      </c>
      <c r="C38" s="19">
        <v>52907</v>
      </c>
      <c r="D38" s="431"/>
      <c r="E38" s="19">
        <v>0</v>
      </c>
      <c r="F38" s="431"/>
      <c r="G38" s="19">
        <v>57506</v>
      </c>
      <c r="H38" s="431"/>
      <c r="I38" s="19">
        <v>23773</v>
      </c>
      <c r="J38" s="431"/>
      <c r="K38" s="19">
        <v>11470</v>
      </c>
      <c r="L38" s="431"/>
      <c r="M38" s="19">
        <v>0</v>
      </c>
      <c r="N38" s="431"/>
      <c r="O38" s="19">
        <v>0</v>
      </c>
      <c r="P38" s="431"/>
      <c r="Q38" s="19">
        <v>0</v>
      </c>
      <c r="R38" s="431"/>
      <c r="S38" s="19">
        <v>-12486</v>
      </c>
      <c r="T38" s="431"/>
      <c r="U38" s="333">
        <f>ROUND(SUM(C38:T38),1)</f>
        <v>133170</v>
      </c>
      <c r="V38" s="431"/>
      <c r="W38" s="19">
        <v>129285</v>
      </c>
      <c r="X38" s="120"/>
      <c r="Y38" s="706"/>
    </row>
    <row r="39" spans="1:25" s="118" customFormat="1" ht="21" customHeight="1">
      <c r="A39" s="30" t="s">
        <v>984</v>
      </c>
      <c r="B39" s="4" t="s">
        <v>74</v>
      </c>
      <c r="C39" s="19">
        <v>-11104</v>
      </c>
      <c r="D39" s="431"/>
      <c r="E39" s="19">
        <v>-1030</v>
      </c>
      <c r="F39" s="431"/>
      <c r="G39" s="19">
        <v>-2708</v>
      </c>
      <c r="H39" s="431"/>
      <c r="I39" s="19">
        <v>-69</v>
      </c>
      <c r="J39" s="431"/>
      <c r="K39" s="19">
        <v>-6694</v>
      </c>
      <c r="L39" s="431"/>
      <c r="M39" s="19">
        <v>-172</v>
      </c>
      <c r="N39" s="431"/>
      <c r="O39" s="19">
        <v>0</v>
      </c>
      <c r="P39" s="431"/>
      <c r="Q39" s="19">
        <v>0</v>
      </c>
      <c r="R39" s="431"/>
      <c r="S39" s="19">
        <v>12486</v>
      </c>
      <c r="T39" s="431"/>
      <c r="U39" s="333">
        <f>ROUND(SUM(C39:T39),1)</f>
        <v>-9291</v>
      </c>
      <c r="V39" s="431"/>
      <c r="W39" s="19">
        <v>-8715</v>
      </c>
      <c r="X39" s="120"/>
      <c r="Y39" s="706"/>
    </row>
    <row r="40" spans="1:25" s="118" customFormat="1" ht="14.1" customHeight="1">
      <c r="A40" s="30"/>
      <c r="B40" s="4" t="s">
        <v>74</v>
      </c>
      <c r="C40" s="642"/>
      <c r="D40" s="333"/>
      <c r="E40" s="642"/>
      <c r="F40" s="333"/>
      <c r="G40" s="642"/>
      <c r="H40" s="333"/>
      <c r="I40" s="642"/>
      <c r="J40" s="333"/>
      <c r="K40" s="642"/>
      <c r="L40" s="333"/>
      <c r="M40" s="642"/>
      <c r="N40" s="333"/>
      <c r="O40" s="642"/>
      <c r="P40" s="333"/>
      <c r="Q40" s="642"/>
      <c r="R40" s="333"/>
      <c r="S40" s="642"/>
      <c r="T40" s="333"/>
      <c r="U40" s="642"/>
      <c r="V40" s="333"/>
      <c r="W40" s="642"/>
      <c r="X40" s="120"/>
      <c r="Y40" s="706"/>
    </row>
    <row r="41" spans="1:25" s="118" customFormat="1" ht="21" customHeight="1">
      <c r="A41" s="39" t="s">
        <v>985</v>
      </c>
      <c r="B41" s="4" t="s">
        <v>74</v>
      </c>
      <c r="C41" s="334">
        <f>ROUND(SUM(C38:C40),1)</f>
        <v>41803</v>
      </c>
      <c r="D41" s="334"/>
      <c r="E41" s="334">
        <f>ROUND(SUM(E38:E40),1)</f>
        <v>-1030</v>
      </c>
      <c r="F41" s="334"/>
      <c r="G41" s="334">
        <f>ROUND(SUM(G38:G40),1)</f>
        <v>54798</v>
      </c>
      <c r="H41" s="334"/>
      <c r="I41" s="334">
        <f>ROUND(SUM(I38:I40),1)</f>
        <v>23704</v>
      </c>
      <c r="J41" s="334"/>
      <c r="K41" s="334">
        <f>ROUND(SUM(K38:K40),1)</f>
        <v>4776</v>
      </c>
      <c r="L41" s="334"/>
      <c r="M41" s="334">
        <f>ROUND(SUM(M38:M40),1)</f>
        <v>-172</v>
      </c>
      <c r="N41" s="334"/>
      <c r="O41" s="334">
        <f>ROUND(SUM(O38:O40),1)</f>
        <v>0</v>
      </c>
      <c r="P41" s="334"/>
      <c r="Q41" s="334">
        <f>ROUND(SUM(Q38:Q40),1)</f>
        <v>0</v>
      </c>
      <c r="R41" s="334"/>
      <c r="S41" s="334">
        <f>ROUND(SUM(S38:S40),1)</f>
        <v>0</v>
      </c>
      <c r="T41" s="334"/>
      <c r="U41" s="334">
        <f>ROUND(SUM(U38:U40),1)</f>
        <v>123879</v>
      </c>
      <c r="V41" s="334"/>
      <c r="W41" s="334">
        <f>ROUND(SUM(W38:W40),1)</f>
        <v>120570</v>
      </c>
      <c r="X41" s="120"/>
      <c r="Y41" s="706"/>
    </row>
    <row r="42" spans="1:25" s="118" customFormat="1" ht="14.1" customHeight="1">
      <c r="A42" s="30"/>
      <c r="B42" s="4" t="s">
        <v>74</v>
      </c>
      <c r="C42" s="642"/>
      <c r="D42" s="333"/>
      <c r="E42" s="642"/>
      <c r="F42" s="333"/>
      <c r="G42" s="642"/>
      <c r="H42" s="333"/>
      <c r="I42" s="642"/>
      <c r="J42" s="333"/>
      <c r="K42" s="642"/>
      <c r="L42" s="333"/>
      <c r="M42" s="642"/>
      <c r="N42" s="333"/>
      <c r="O42" s="642"/>
      <c r="P42" s="333"/>
      <c r="Q42" s="642"/>
      <c r="R42" s="333"/>
      <c r="S42" s="642"/>
      <c r="T42" s="333"/>
      <c r="U42" s="642"/>
      <c r="V42" s="333"/>
      <c r="W42" s="642"/>
      <c r="X42" s="120"/>
      <c r="Y42" s="706"/>
    </row>
    <row r="43" spans="1:25" s="118" customFormat="1" ht="14.1" customHeight="1">
      <c r="A43" s="30"/>
      <c r="B43" s="4" t="s">
        <v>74</v>
      </c>
      <c r="C43" s="333"/>
      <c r="D43" s="333"/>
      <c r="E43" s="333"/>
      <c r="F43" s="333"/>
      <c r="G43" s="333"/>
      <c r="H43" s="333"/>
      <c r="I43" s="333"/>
      <c r="J43" s="333"/>
      <c r="K43" s="333"/>
      <c r="L43" s="333"/>
      <c r="M43" s="333"/>
      <c r="N43" s="333"/>
      <c r="O43" s="333"/>
      <c r="P43" s="333"/>
      <c r="Q43" s="333"/>
      <c r="R43" s="333"/>
      <c r="S43" s="333"/>
      <c r="T43" s="333"/>
      <c r="U43" s="333"/>
      <c r="V43" s="333"/>
      <c r="W43" s="333"/>
      <c r="X43" s="120"/>
      <c r="Y43" s="706"/>
    </row>
    <row r="44" spans="1:25" s="118" customFormat="1" ht="21" customHeight="1">
      <c r="A44" s="39" t="s">
        <v>953</v>
      </c>
      <c r="B44" s="4" t="s">
        <v>74</v>
      </c>
      <c r="C44" s="333"/>
      <c r="D44" s="333"/>
      <c r="E44" s="333"/>
      <c r="F44" s="333"/>
      <c r="G44" s="333"/>
      <c r="H44" s="333"/>
      <c r="I44" s="333"/>
      <c r="J44" s="333"/>
      <c r="K44" s="333"/>
      <c r="L44" s="333"/>
      <c r="M44" s="333"/>
      <c r="N44" s="333"/>
      <c r="O44" s="333"/>
      <c r="P44" s="333"/>
      <c r="Q44" s="333"/>
      <c r="R44" s="333"/>
      <c r="S44" s="333"/>
      <c r="T44" s="333"/>
      <c r="U44" s="333"/>
      <c r="V44" s="333"/>
      <c r="W44" s="333"/>
      <c r="X44" s="120"/>
      <c r="Y44" s="706"/>
    </row>
    <row r="45" spans="1:25" s="118" customFormat="1" ht="21" customHeight="1">
      <c r="A45" s="39" t="s">
        <v>786</v>
      </c>
      <c r="B45" s="4" t="s">
        <v>74</v>
      </c>
      <c r="C45" s="333"/>
      <c r="D45" s="333"/>
      <c r="E45" s="333"/>
      <c r="F45" s="333"/>
      <c r="G45" s="333"/>
      <c r="H45" s="333"/>
      <c r="I45" s="333"/>
      <c r="J45" s="333"/>
      <c r="K45" s="333"/>
      <c r="L45" s="333"/>
      <c r="M45" s="333"/>
      <c r="N45" s="333"/>
      <c r="O45" s="333"/>
      <c r="P45" s="333"/>
      <c r="Q45" s="333"/>
      <c r="R45" s="333"/>
      <c r="S45" s="333"/>
      <c r="T45" s="333"/>
      <c r="U45" s="333"/>
      <c r="V45" s="333"/>
      <c r="W45" s="333"/>
      <c r="X45" s="120"/>
      <c r="Y45" s="706"/>
    </row>
    <row r="46" spans="1:25" s="118" customFormat="1" ht="21" customHeight="1">
      <c r="A46" s="39" t="s">
        <v>986</v>
      </c>
      <c r="B46" s="4" t="s">
        <v>74</v>
      </c>
      <c r="C46" s="334">
        <f>ROUND(SUM(C34+C41),1)</f>
        <v>-347</v>
      </c>
      <c r="D46" s="333"/>
      <c r="E46" s="334">
        <f>ROUND(SUM(E34+E41),1)</f>
        <v>6237</v>
      </c>
      <c r="F46" s="333"/>
      <c r="G46" s="334">
        <f>ROUND(SUM(G34+G41),1)</f>
        <v>-1943</v>
      </c>
      <c r="H46" s="333"/>
      <c r="I46" s="334">
        <f>ROUND(SUM(I34+I41),1)</f>
        <v>-3378</v>
      </c>
      <c r="J46" s="333"/>
      <c r="K46" s="334">
        <f>ROUND(SUM(K34+K41),1)</f>
        <v>-519</v>
      </c>
      <c r="L46" s="333"/>
      <c r="M46" s="334">
        <f>ROUND(SUM(M34+M41),1)</f>
        <v>-618</v>
      </c>
      <c r="N46" s="333"/>
      <c r="O46" s="334">
        <f>ROUND(SUM(O34+O41),1)</f>
        <v>758</v>
      </c>
      <c r="P46" s="333"/>
      <c r="Q46" s="334">
        <f>ROUND(SUM(Q34+Q41),1)</f>
        <v>11</v>
      </c>
      <c r="R46" s="333"/>
      <c r="S46" s="334">
        <f>ROUND(SUM(S34+S41),1)</f>
        <v>0</v>
      </c>
      <c r="T46" s="333"/>
      <c r="U46" s="334">
        <f>ROUND(SUM(U34+U41),1)</f>
        <v>201</v>
      </c>
      <c r="V46" s="333"/>
      <c r="W46" s="334">
        <f>ROUND(SUM(W34+W41),1)</f>
        <v>83371</v>
      </c>
      <c r="X46" s="120"/>
      <c r="Y46" s="706"/>
    </row>
    <row r="47" spans="1:25" s="118" customFormat="1" ht="14.1" customHeight="1">
      <c r="A47" s="30"/>
      <c r="B47" s="4" t="s">
        <v>74</v>
      </c>
      <c r="C47" s="333"/>
      <c r="D47" s="333"/>
      <c r="E47" s="333"/>
      <c r="F47" s="333"/>
      <c r="G47" s="333"/>
      <c r="H47" s="333"/>
      <c r="I47" s="333"/>
      <c r="J47" s="333"/>
      <c r="K47" s="333"/>
      <c r="L47" s="333"/>
      <c r="M47" s="333"/>
      <c r="N47" s="333"/>
      <c r="O47" s="333"/>
      <c r="P47" s="333"/>
      <c r="Q47" s="333"/>
      <c r="R47" s="333"/>
      <c r="S47" s="333"/>
      <c r="T47" s="333"/>
      <c r="U47" s="333"/>
      <c r="V47" s="333"/>
      <c r="W47" s="333"/>
      <c r="X47" s="120"/>
      <c r="Y47" s="706"/>
    </row>
    <row r="48" spans="1:25" s="118" customFormat="1" ht="21" customHeight="1">
      <c r="A48" s="39" t="s">
        <v>987</v>
      </c>
      <c r="B48" s="4" t="s">
        <v>74</v>
      </c>
      <c r="C48" s="22">
        <v>89228</v>
      </c>
      <c r="D48" s="334"/>
      <c r="E48" s="22">
        <v>-35161</v>
      </c>
      <c r="F48" s="334"/>
      <c r="G48" s="22">
        <v>28834</v>
      </c>
      <c r="H48" s="334"/>
      <c r="I48" s="22">
        <v>23486</v>
      </c>
      <c r="J48" s="334"/>
      <c r="K48" s="22">
        <v>519</v>
      </c>
      <c r="L48" s="334"/>
      <c r="M48" s="22">
        <v>751</v>
      </c>
      <c r="N48" s="334"/>
      <c r="O48" s="22">
        <v>296</v>
      </c>
      <c r="P48" s="334"/>
      <c r="Q48" s="22">
        <v>54</v>
      </c>
      <c r="R48" s="334"/>
      <c r="S48" s="334">
        <v>0</v>
      </c>
      <c r="T48" s="334"/>
      <c r="U48" s="334">
        <f>ROUND(SUM(C48:T48),1)</f>
        <v>108007</v>
      </c>
      <c r="V48" s="334"/>
      <c r="W48" s="22">
        <v>24636</v>
      </c>
      <c r="X48" s="120"/>
      <c r="Y48" s="706"/>
    </row>
    <row r="49" spans="1:25" s="118" customFormat="1" ht="14.1" customHeight="1">
      <c r="A49" s="39"/>
      <c r="B49" s="4" t="s">
        <v>74</v>
      </c>
      <c r="C49" s="339"/>
      <c r="D49" s="335"/>
      <c r="E49" s="339"/>
      <c r="F49" s="335"/>
      <c r="G49" s="339"/>
      <c r="H49" s="335"/>
      <c r="I49" s="339"/>
      <c r="J49" s="335"/>
      <c r="K49" s="339"/>
      <c r="L49" s="335"/>
      <c r="M49" s="339"/>
      <c r="N49" s="335"/>
      <c r="O49" s="339"/>
      <c r="P49" s="335"/>
      <c r="Q49" s="339"/>
      <c r="R49" s="335"/>
      <c r="S49" s="339"/>
      <c r="T49" s="335"/>
      <c r="U49" s="339"/>
      <c r="V49" s="335"/>
      <c r="W49" s="339"/>
      <c r="X49" s="120"/>
      <c r="Y49" s="706"/>
    </row>
    <row r="50" spans="1:25" s="118" customFormat="1" ht="21" customHeight="1" thickBot="1">
      <c r="A50" s="39" t="s">
        <v>988</v>
      </c>
      <c r="B50" s="4" t="s">
        <v>74</v>
      </c>
      <c r="C50" s="647">
        <f>ROUND(SUM(C46+C48),1)</f>
        <v>88881</v>
      </c>
      <c r="D50" s="340"/>
      <c r="E50" s="647">
        <f>ROUND(SUM(E46+E48),1)</f>
        <v>-28924</v>
      </c>
      <c r="F50" s="340"/>
      <c r="G50" s="647">
        <f>ROUND(SUM(G46+G48),1)</f>
        <v>26891</v>
      </c>
      <c r="H50" s="340"/>
      <c r="I50" s="385">
        <f>ROUND(SUM(I46+I48),1)</f>
        <v>20108</v>
      </c>
      <c r="J50" s="340"/>
      <c r="K50" s="647">
        <f>ROUND(SUM(K46+K48),1)</f>
        <v>0</v>
      </c>
      <c r="L50" s="340"/>
      <c r="M50" s="647">
        <f>ROUND(SUM(M46+M48),1)</f>
        <v>133</v>
      </c>
      <c r="N50" s="340"/>
      <c r="O50" s="647">
        <f>ROUND(SUM(O46+O48),1)</f>
        <v>1054</v>
      </c>
      <c r="P50" s="340"/>
      <c r="Q50" s="647">
        <f>ROUND(SUM(Q46+Q48),1)</f>
        <v>65</v>
      </c>
      <c r="R50" s="340"/>
      <c r="S50" s="647">
        <f>ROUND(SUM(S46+S48),1)</f>
        <v>0</v>
      </c>
      <c r="T50" s="340"/>
      <c r="U50" s="647">
        <f>ROUND(SUM(U46+U48),1)</f>
        <v>108208</v>
      </c>
      <c r="V50" s="340"/>
      <c r="W50" s="647">
        <f>ROUND(SUM(W46+W48),1)</f>
        <v>108007</v>
      </c>
      <c r="X50" s="120"/>
      <c r="Y50" s="706"/>
    </row>
    <row r="51" spans="1:25" s="118" customFormat="1" ht="14.1" customHeight="1" thickTop="1">
      <c r="A51" s="30"/>
      <c r="B51" s="4" t="s">
        <v>74</v>
      </c>
      <c r="C51" s="43"/>
      <c r="D51" s="30"/>
      <c r="E51" s="707"/>
      <c r="F51" s="708"/>
      <c r="G51" s="707"/>
      <c r="H51" s="708"/>
      <c r="I51" s="708"/>
      <c r="J51" s="708"/>
      <c r="K51" s="707"/>
      <c r="L51" s="30"/>
      <c r="M51" s="43"/>
      <c r="N51" s="30"/>
      <c r="O51" s="43"/>
      <c r="P51" s="30"/>
      <c r="Q51" s="665"/>
      <c r="R51" s="30"/>
      <c r="S51" s="665"/>
      <c r="T51" s="30"/>
      <c r="U51" s="43"/>
      <c r="V51" s="30"/>
      <c r="W51" s="43"/>
      <c r="X51" s="120"/>
      <c r="Y51" s="706"/>
    </row>
    <row r="52" spans="1:25" s="118" customFormat="1" ht="13.35" customHeight="1">
      <c r="A52" s="120"/>
      <c r="B52" s="120"/>
      <c r="C52" s="705"/>
      <c r="D52" s="705"/>
      <c r="E52" s="705"/>
      <c r="F52" s="705"/>
      <c r="G52" s="705"/>
      <c r="H52" s="705"/>
      <c r="I52" s="705"/>
      <c r="J52" s="705"/>
      <c r="K52" s="705"/>
      <c r="L52" s="705"/>
      <c r="M52" s="705"/>
      <c r="N52" s="705"/>
      <c r="O52" s="705"/>
      <c r="P52" s="705"/>
      <c r="Q52" s="705"/>
      <c r="R52" s="705"/>
      <c r="S52" s="705"/>
      <c r="T52" s="335"/>
      <c r="U52" s="335"/>
      <c r="V52" s="335"/>
      <c r="W52" s="335"/>
      <c r="X52" s="120"/>
    </row>
    <row r="53" spans="1:25" s="118" customFormat="1" ht="13.35" customHeight="1">
      <c r="A53" s="4"/>
      <c r="B53" s="42"/>
      <c r="C53" s="42"/>
      <c r="D53" s="42"/>
      <c r="E53" s="705"/>
      <c r="F53" s="705"/>
      <c r="G53" s="705"/>
      <c r="H53" s="705"/>
      <c r="I53" s="705"/>
      <c r="J53" s="705"/>
      <c r="K53" s="705"/>
      <c r="L53" s="705"/>
      <c r="M53" s="705"/>
      <c r="N53" s="705"/>
      <c r="O53" s="705"/>
      <c r="P53" s="705"/>
      <c r="Q53" s="705"/>
      <c r="R53" s="705"/>
      <c r="S53" s="705"/>
      <c r="T53" s="42"/>
      <c r="U53" s="42"/>
      <c r="V53" s="42"/>
      <c r="W53" s="42"/>
      <c r="X53" s="42"/>
    </row>
    <row r="54" spans="1:25" s="118" customFormat="1" ht="15">
      <c r="A54" s="42"/>
      <c r="B54" s="42"/>
      <c r="C54" s="42"/>
      <c r="D54" s="42"/>
      <c r="E54" s="42"/>
      <c r="F54" s="42"/>
      <c r="G54" s="42"/>
      <c r="H54" s="42"/>
      <c r="I54" s="42"/>
      <c r="J54" s="42"/>
      <c r="K54" s="42"/>
      <c r="L54" s="42"/>
      <c r="M54" s="42"/>
      <c r="N54" s="42"/>
      <c r="O54" s="42"/>
      <c r="P54" s="42"/>
      <c r="Q54" s="42"/>
      <c r="R54" s="42"/>
      <c r="S54" s="42"/>
      <c r="T54" s="42"/>
      <c r="U54" s="42"/>
      <c r="V54" s="42"/>
      <c r="W54" s="42"/>
      <c r="X54" s="42"/>
    </row>
    <row r="55" spans="1:25" s="118" customFormat="1" ht="15">
      <c r="A55" s="42"/>
      <c r="B55" s="42"/>
      <c r="C55" s="42"/>
      <c r="D55" s="42"/>
      <c r="E55" s="42"/>
      <c r="F55" s="42"/>
      <c r="G55" s="42"/>
      <c r="H55" s="42"/>
      <c r="I55" s="42"/>
      <c r="J55" s="42"/>
      <c r="K55" s="42"/>
      <c r="L55" s="42"/>
      <c r="M55" s="42"/>
      <c r="N55" s="42"/>
      <c r="O55" s="42"/>
      <c r="P55" s="42"/>
      <c r="Q55" s="42"/>
      <c r="R55" s="42"/>
      <c r="S55" s="42"/>
      <c r="T55" s="42"/>
      <c r="U55" s="42"/>
      <c r="V55" s="42"/>
      <c r="W55" s="42"/>
      <c r="X55" s="42"/>
    </row>
    <row r="56" spans="1:25" s="118" customFormat="1" ht="15">
      <c r="A56" s="42"/>
      <c r="B56" s="42"/>
      <c r="C56" s="42"/>
      <c r="D56" s="42"/>
      <c r="E56" s="42"/>
      <c r="F56" s="42"/>
      <c r="G56" s="42"/>
      <c r="H56" s="42"/>
      <c r="I56" s="42"/>
      <c r="J56" s="42"/>
      <c r="K56" s="42"/>
      <c r="L56" s="42"/>
      <c r="M56" s="42"/>
      <c r="N56" s="42"/>
      <c r="O56" s="42"/>
      <c r="P56" s="42"/>
      <c r="Q56" s="42"/>
      <c r="R56" s="42"/>
      <c r="S56" s="42"/>
      <c r="T56" s="42"/>
      <c r="U56" s="666"/>
      <c r="V56" s="42"/>
      <c r="W56" s="666"/>
      <c r="X56" s="42"/>
    </row>
    <row r="57" spans="1:25">
      <c r="M57" s="667"/>
    </row>
  </sheetData>
  <printOptions horizontalCentered="1"/>
  <pageMargins left="0.25" right="0.25" top="0.75" bottom="0.25" header="0" footer="0.25"/>
  <pageSetup scale="28" orientation="landscape" r:id="rId1"/>
  <headerFooter scaleWithDoc="0">
    <oddFooter>&amp;R&amp;8 56</oddFooter>
  </headerFooter>
  <customProperties>
    <customPr name="SheetOptions"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49"/>
  <sheetViews>
    <sheetView showGridLines="0" zoomScale="80" zoomScaleNormal="80" workbookViewId="0"/>
  </sheetViews>
  <sheetFormatPr defaultColWidth="8.77734375" defaultRowHeight="12.75"/>
  <cols>
    <col min="1" max="1" width="53.77734375" style="1" customWidth="1"/>
    <col min="2" max="2" width="2.77734375" style="1" customWidth="1"/>
    <col min="3" max="3" width="18.109375" style="1" customWidth="1"/>
    <col min="4" max="4" width="2.5546875" style="1" customWidth="1"/>
    <col min="5" max="5" width="17.77734375" style="1" customWidth="1"/>
    <col min="6" max="6" width="2.109375" style="1" customWidth="1"/>
    <col min="7" max="7" width="17.77734375" style="1" customWidth="1"/>
    <col min="8" max="8" width="2.5546875" style="1" customWidth="1"/>
    <col min="9" max="9" width="17.77734375" style="1" customWidth="1"/>
    <col min="10" max="10" width="2.5546875" style="1" customWidth="1"/>
    <col min="11" max="11" width="17.77734375" style="1" customWidth="1"/>
    <col min="12" max="12" width="9.77734375" style="1"/>
    <col min="13" max="16384" width="8.77734375" style="1"/>
  </cols>
  <sheetData>
    <row r="1" spans="1:11" ht="18" customHeight="1">
      <c r="A1" s="196" t="s">
        <v>60</v>
      </c>
    </row>
    <row r="3" spans="1:11" ht="21" customHeight="1">
      <c r="A3" s="146" t="s">
        <v>61</v>
      </c>
      <c r="B3" s="2"/>
      <c r="C3" s="2"/>
      <c r="D3" s="2"/>
      <c r="E3" s="2"/>
      <c r="F3" s="2"/>
      <c r="G3" s="2"/>
      <c r="H3" s="2"/>
      <c r="I3" s="2"/>
      <c r="J3" s="2"/>
      <c r="K3" s="13"/>
    </row>
    <row r="4" spans="1:11" ht="21" customHeight="1">
      <c r="A4" s="146" t="s">
        <v>106</v>
      </c>
      <c r="B4" s="2"/>
      <c r="C4" s="2"/>
      <c r="D4" s="2"/>
      <c r="E4" s="2"/>
      <c r="F4" s="2"/>
      <c r="G4" s="2"/>
      <c r="H4" s="2"/>
      <c r="I4" s="2"/>
      <c r="J4" s="2"/>
      <c r="K4" s="2"/>
    </row>
    <row r="5" spans="1:11" ht="21" customHeight="1">
      <c r="A5" s="146" t="s">
        <v>63</v>
      </c>
      <c r="B5" s="2"/>
      <c r="C5" s="2"/>
      <c r="D5" s="2"/>
      <c r="E5" s="2"/>
      <c r="F5" s="2"/>
      <c r="G5" s="2"/>
      <c r="H5" s="2"/>
      <c r="I5" s="2"/>
      <c r="J5" s="2"/>
      <c r="K5" s="23" t="s">
        <v>64</v>
      </c>
    </row>
    <row r="6" spans="1:11" ht="21" customHeight="1">
      <c r="A6" s="146" t="s">
        <v>65</v>
      </c>
      <c r="B6" s="2"/>
      <c r="C6" s="2"/>
      <c r="D6" s="2"/>
      <c r="E6" s="2"/>
      <c r="F6" s="2"/>
      <c r="G6" s="2"/>
      <c r="H6" s="2"/>
      <c r="I6" s="2"/>
      <c r="J6" s="2"/>
      <c r="K6" s="23" t="s">
        <v>107</v>
      </c>
    </row>
    <row r="7" spans="1:11" ht="21.6" customHeight="1">
      <c r="A7" s="24" t="s">
        <v>1289</v>
      </c>
      <c r="B7" s="2"/>
      <c r="C7" s="2"/>
      <c r="D7" s="2"/>
      <c r="E7" s="2"/>
      <c r="F7" s="2"/>
      <c r="G7" s="2"/>
      <c r="H7" s="2"/>
      <c r="I7" s="2"/>
      <c r="J7" s="2"/>
      <c r="K7" s="2"/>
    </row>
    <row r="8" spans="1:11" ht="18" customHeight="1">
      <c r="A8" s="148" t="s">
        <v>66</v>
      </c>
      <c r="B8" s="2"/>
      <c r="C8" s="2"/>
      <c r="D8" s="2"/>
      <c r="E8" s="2"/>
      <c r="F8" s="2"/>
      <c r="G8" s="2"/>
      <c r="H8" s="2"/>
      <c r="I8" s="2"/>
      <c r="J8" s="2"/>
      <c r="K8" s="2"/>
    </row>
    <row r="9" spans="1:11" ht="16.350000000000001" customHeight="1">
      <c r="A9" s="12"/>
      <c r="B9" s="2"/>
      <c r="C9" s="2"/>
      <c r="D9" s="2"/>
      <c r="E9" s="2"/>
      <c r="F9" s="2"/>
      <c r="G9" s="2"/>
      <c r="H9" s="2"/>
      <c r="I9" s="2"/>
      <c r="J9" s="2"/>
      <c r="K9" s="2"/>
    </row>
    <row r="10" spans="1:11" ht="16.350000000000001" customHeight="1">
      <c r="A10" s="2"/>
      <c r="B10" s="2"/>
      <c r="C10" s="4"/>
      <c r="D10" s="4"/>
      <c r="E10" s="5" t="s">
        <v>108</v>
      </c>
      <c r="F10" s="4"/>
      <c r="G10" s="5"/>
      <c r="H10" s="4"/>
      <c r="I10" s="3" t="s">
        <v>109</v>
      </c>
      <c r="J10" s="3"/>
      <c r="K10" s="3"/>
    </row>
    <row r="11" spans="1:11" ht="18" customHeight="1">
      <c r="A11" s="2"/>
      <c r="B11" s="2"/>
      <c r="C11" s="5" t="s">
        <v>68</v>
      </c>
      <c r="D11" s="4"/>
      <c r="E11" s="5" t="s">
        <v>69</v>
      </c>
      <c r="F11" s="4"/>
      <c r="G11" s="5" t="s">
        <v>70</v>
      </c>
      <c r="H11" s="4"/>
      <c r="I11" s="14" t="s">
        <v>1290</v>
      </c>
      <c r="J11" s="6"/>
      <c r="K11" s="14" t="s">
        <v>1259</v>
      </c>
    </row>
    <row r="12" spans="1:11" ht="16.350000000000001" customHeight="1">
      <c r="A12" s="4" t="s">
        <v>72</v>
      </c>
      <c r="B12" s="2"/>
      <c r="C12" s="7"/>
      <c r="D12" s="2"/>
      <c r="E12" s="8"/>
      <c r="F12" s="2"/>
      <c r="G12" s="7"/>
      <c r="H12" s="2"/>
      <c r="I12" s="7"/>
      <c r="J12" s="2"/>
      <c r="K12" s="7"/>
    </row>
    <row r="13" spans="1:11" ht="16.350000000000001" customHeight="1">
      <c r="A13" s="11" t="s">
        <v>73</v>
      </c>
      <c r="B13" s="25" t="s">
        <v>74</v>
      </c>
      <c r="C13" s="133">
        <f>'Exhibit A'!$C12</f>
        <v>32356056</v>
      </c>
      <c r="D13" s="25"/>
      <c r="E13" s="493">
        <f>+'Exhibit A-2 State'!DQ16</f>
        <v>1349378</v>
      </c>
      <c r="F13" s="25"/>
      <c r="G13" s="134">
        <f>+'Exhibit A'!G12</f>
        <v>33705434</v>
      </c>
      <c r="H13" s="25"/>
      <c r="I13" s="133">
        <f t="shared" ref="I13:I18" si="0">ROUND(SUM(C13:G13),1)</f>
        <v>67410868</v>
      </c>
      <c r="J13" s="25"/>
      <c r="K13" s="133">
        <f>'Exhibit A-1'!Y14+'Exhibit A-2 State'!DS16+'Exhibit A-3'!S21</f>
        <v>61201732</v>
      </c>
    </row>
    <row r="14" spans="1:11" ht="16.350000000000001" customHeight="1">
      <c r="A14" s="11" t="s">
        <v>110</v>
      </c>
      <c r="B14" s="2" t="s">
        <v>74</v>
      </c>
      <c r="C14" s="19">
        <f>'Exhibit A'!$C13</f>
        <v>10604338</v>
      </c>
      <c r="D14" s="2"/>
      <c r="E14" s="494">
        <f>+'Exhibit A-2 State'!DQ17</f>
        <v>2275141</v>
      </c>
      <c r="F14" s="2"/>
      <c r="G14" s="26">
        <f>+'Exhibit A'!G13</f>
        <v>10079828</v>
      </c>
      <c r="H14" s="2"/>
      <c r="I14" s="19">
        <f t="shared" si="0"/>
        <v>22959307</v>
      </c>
      <c r="J14" s="2"/>
      <c r="K14" s="19">
        <f>'Exhibit A-1'!Y15+'Exhibit A-2 State'!DS17+'Exhibit A-3'!S22</f>
        <v>21727328</v>
      </c>
    </row>
    <row r="15" spans="1:11" ht="16.350000000000001" customHeight="1">
      <c r="A15" s="11" t="s">
        <v>75</v>
      </c>
      <c r="B15" s="2" t="s">
        <v>74</v>
      </c>
      <c r="C15" s="19">
        <f>'Exhibit A'!$C14</f>
        <v>19952153</v>
      </c>
      <c r="D15" s="2"/>
      <c r="E15" s="494">
        <f>+'Exhibit A-2 State'!DQ18</f>
        <v>2667999</v>
      </c>
      <c r="F15" s="2"/>
      <c r="G15" s="26">
        <f>+'Exhibit A'!G14</f>
        <v>10062858</v>
      </c>
      <c r="H15" s="2"/>
      <c r="I15" s="19">
        <f t="shared" si="0"/>
        <v>32683010</v>
      </c>
      <c r="J15" s="2"/>
      <c r="K15" s="19">
        <f>'Exhibit A-1'!Y16+'Exhibit A-2 State'!DS18+'Exhibit A-3'!S23</f>
        <v>30766273</v>
      </c>
    </row>
    <row r="16" spans="1:11" ht="16.350000000000001" customHeight="1">
      <c r="A16" s="11" t="s">
        <v>76</v>
      </c>
      <c r="B16" s="2" t="s">
        <v>74</v>
      </c>
      <c r="C16" s="19">
        <f>'Exhibit A'!$C15</f>
        <v>1775920</v>
      </c>
      <c r="D16" s="2"/>
      <c r="E16" s="494">
        <f>+'Exhibit A-2 State'!DQ19</f>
        <v>0</v>
      </c>
      <c r="F16" s="2"/>
      <c r="G16" s="26">
        <f>+'Exhibit A'!G15</f>
        <v>1196826</v>
      </c>
      <c r="H16" s="2"/>
      <c r="I16" s="19">
        <f t="shared" si="0"/>
        <v>2972746</v>
      </c>
      <c r="J16" s="2"/>
      <c r="K16" s="19">
        <f>'Exhibit A-1'!Y17+'Exhibit A-2 State'!DS19+'Exhibit A-3'!S24</f>
        <v>2330241</v>
      </c>
    </row>
    <row r="17" spans="1:11" ht="16.350000000000001" customHeight="1">
      <c r="A17" s="11" t="s">
        <v>77</v>
      </c>
      <c r="B17" s="2" t="s">
        <v>74</v>
      </c>
      <c r="C17" s="19">
        <f>'Exhibit A'!$C16</f>
        <v>5146475</v>
      </c>
      <c r="D17" s="2"/>
      <c r="E17" s="494">
        <f>+'Exhibit A-2 State'!DQ20</f>
        <v>26691693</v>
      </c>
      <c r="F17" s="2"/>
      <c r="G17" s="26">
        <f>+'Exhibit A'!G16</f>
        <v>580321</v>
      </c>
      <c r="H17" s="2"/>
      <c r="I17" s="19">
        <f t="shared" si="0"/>
        <v>32418489</v>
      </c>
      <c r="J17" s="2"/>
      <c r="K17" s="19">
        <f>'Exhibit A-1'!Y18+'Exhibit A-2 State'!DS20+'Exhibit A-3'!S25</f>
        <v>28595236</v>
      </c>
    </row>
    <row r="18" spans="1:11" ht="16.350000000000001" customHeight="1">
      <c r="A18" s="11" t="s">
        <v>78</v>
      </c>
      <c r="B18" s="2" t="s">
        <v>74</v>
      </c>
      <c r="C18" s="19">
        <f>'Exhibit A'!$C17</f>
        <v>777</v>
      </c>
      <c r="D18" s="2"/>
      <c r="E18" s="494">
        <f>+'Exhibit A-2 State'!DQ21</f>
        <v>-7608</v>
      </c>
      <c r="F18" s="2"/>
      <c r="G18" s="26">
        <f>+'Exhibit A'!G17</f>
        <v>57661</v>
      </c>
      <c r="H18" s="2"/>
      <c r="I18" s="19">
        <f t="shared" si="0"/>
        <v>50830</v>
      </c>
      <c r="J18" s="2"/>
      <c r="K18" s="19">
        <f>'Exhibit A-1'!Y19+'Exhibit A-2 State'!DS21+'Exhibit A-3'!S26</f>
        <v>3682973</v>
      </c>
    </row>
    <row r="19" spans="1:11" ht="18" customHeight="1">
      <c r="A19" s="4" t="s">
        <v>79</v>
      </c>
      <c r="B19" s="4" t="s">
        <v>74</v>
      </c>
      <c r="C19" s="17">
        <f>ROUND(SUM(C13:C18),1)</f>
        <v>69835719</v>
      </c>
      <c r="D19" s="4"/>
      <c r="E19" s="17">
        <f>ROUND(SUM(E13:E18),1)</f>
        <v>32976603</v>
      </c>
      <c r="F19" s="4"/>
      <c r="G19" s="17">
        <f>ROUND(SUM(G13:G18),1)</f>
        <v>55682928</v>
      </c>
      <c r="H19" s="4"/>
      <c r="I19" s="17">
        <f>ROUND(SUM(I13:I18),1)</f>
        <v>158495250</v>
      </c>
      <c r="J19" s="4"/>
      <c r="K19" s="17">
        <f>ROUND(SUM(K13:K18),1)</f>
        <v>148303783</v>
      </c>
    </row>
    <row r="20" spans="1:11" ht="23.1" customHeight="1">
      <c r="A20" s="4" t="s">
        <v>80</v>
      </c>
      <c r="B20" s="2"/>
      <c r="C20" s="18"/>
      <c r="D20" s="2"/>
      <c r="E20" s="18"/>
      <c r="F20" s="2"/>
      <c r="G20" s="18"/>
      <c r="H20" s="2"/>
      <c r="I20" s="18"/>
      <c r="J20" s="2"/>
      <c r="K20" s="18"/>
    </row>
    <row r="21" spans="1:11" ht="16.350000000000001" customHeight="1">
      <c r="A21" s="11" t="s">
        <v>81</v>
      </c>
      <c r="B21" s="2"/>
      <c r="C21" s="19"/>
      <c r="D21" s="2"/>
      <c r="E21" s="19"/>
      <c r="F21" s="2"/>
      <c r="G21" s="19"/>
      <c r="H21" s="2"/>
      <c r="I21" s="20"/>
      <c r="J21" s="2"/>
      <c r="K21" s="19"/>
    </row>
    <row r="22" spans="1:11" ht="16.350000000000001" customHeight="1">
      <c r="A22" s="11" t="s">
        <v>82</v>
      </c>
      <c r="B22" s="2" t="s">
        <v>74</v>
      </c>
      <c r="C22" s="19">
        <f>'Exhibit A'!$C21</f>
        <v>38277442</v>
      </c>
      <c r="D22" s="2"/>
      <c r="E22" s="494">
        <f>+'Exhibit A-2 State'!DQ26</f>
        <v>6668979</v>
      </c>
      <c r="F22" s="2"/>
      <c r="G22" s="20">
        <v>0</v>
      </c>
      <c r="H22" s="2"/>
      <c r="I22" s="19">
        <f>ROUND(SUM(C22:G22),1)</f>
        <v>44946421</v>
      </c>
      <c r="J22" s="2"/>
      <c r="K22" s="20">
        <f>'Exhibit A-1'!Y25+'Exhibit A-2 State'!DS26</f>
        <v>42871321</v>
      </c>
    </row>
    <row r="23" spans="1:11" ht="16.350000000000001" customHeight="1">
      <c r="A23" s="11" t="s">
        <v>83</v>
      </c>
      <c r="B23" s="2" t="s">
        <v>74</v>
      </c>
      <c r="C23" s="19">
        <f>'Exhibit A'!$C22</f>
        <v>5510</v>
      </c>
      <c r="D23" s="2"/>
      <c r="E23" s="494">
        <f>+'Exhibit A-2 State'!DQ27</f>
        <v>7079</v>
      </c>
      <c r="F23" s="2"/>
      <c r="G23" s="20">
        <v>0</v>
      </c>
      <c r="H23" s="2"/>
      <c r="I23" s="19">
        <f t="shared" ref="I23:I31" si="1">ROUND(SUM(C23:G23),1)</f>
        <v>12589</v>
      </c>
      <c r="J23" s="2"/>
      <c r="K23" s="20">
        <f>'Exhibit A-1'!Y26+'Exhibit A-2 State'!DS27</f>
        <v>10545</v>
      </c>
    </row>
    <row r="24" spans="1:11" ht="16.350000000000001" customHeight="1">
      <c r="A24" s="11" t="s">
        <v>84</v>
      </c>
      <c r="B24" s="2" t="s">
        <v>74</v>
      </c>
      <c r="C24" s="19">
        <f>'Exhibit A'!$C23</f>
        <v>1268868</v>
      </c>
      <c r="D24" s="2"/>
      <c r="E24" s="494">
        <f>+'Exhibit A-2 State'!DQ28</f>
        <v>226275</v>
      </c>
      <c r="F24" s="2"/>
      <c r="G24" s="20">
        <v>0</v>
      </c>
      <c r="H24" s="2"/>
      <c r="I24" s="19">
        <f t="shared" si="1"/>
        <v>1495143</v>
      </c>
      <c r="J24" s="2"/>
      <c r="K24" s="20">
        <f>'Exhibit A-1'!Y27+'Exhibit A-2 State'!DS28</f>
        <v>1419756</v>
      </c>
    </row>
    <row r="25" spans="1:11" ht="16.350000000000001" customHeight="1">
      <c r="A25" s="11" t="s">
        <v>85</v>
      </c>
      <c r="B25" s="2" t="s">
        <v>74</v>
      </c>
      <c r="C25" s="19"/>
      <c r="D25" s="2"/>
      <c r="E25" s="494"/>
      <c r="F25" s="2"/>
      <c r="G25" s="20"/>
      <c r="H25" s="2"/>
      <c r="I25" s="19"/>
      <c r="J25" s="2"/>
      <c r="K25" s="20"/>
    </row>
    <row r="26" spans="1:11" ht="16.350000000000001" customHeight="1">
      <c r="A26" s="15" t="s">
        <v>86</v>
      </c>
      <c r="B26" s="2" t="s">
        <v>74</v>
      </c>
      <c r="C26" s="19">
        <f>'Exhibit A'!$C25</f>
        <v>31727179</v>
      </c>
      <c r="D26" s="2"/>
      <c r="E26" s="494">
        <f>+'Exhibit A-2 State'!DQ30</f>
        <v>7125919</v>
      </c>
      <c r="F26" s="2"/>
      <c r="G26" s="20">
        <v>0</v>
      </c>
      <c r="H26" s="2"/>
      <c r="I26" s="19">
        <f t="shared" si="1"/>
        <v>38853098</v>
      </c>
      <c r="J26" s="2"/>
      <c r="K26" s="20">
        <f>'Exhibit A-1'!Y29+'Exhibit A-2 State'!DS30</f>
        <v>34267873</v>
      </c>
    </row>
    <row r="27" spans="1:11" ht="16.350000000000001" customHeight="1">
      <c r="A27" s="11" t="s">
        <v>1224</v>
      </c>
      <c r="B27" s="2" t="s">
        <v>74</v>
      </c>
      <c r="C27" s="19">
        <f>'Exhibit A'!$C26</f>
        <v>4124283</v>
      </c>
      <c r="D27" s="2"/>
      <c r="E27" s="494">
        <f>+'Exhibit A-2 State'!DQ31</f>
        <v>2343996</v>
      </c>
      <c r="F27" s="2"/>
      <c r="G27" s="20">
        <v>0</v>
      </c>
      <c r="H27" s="2"/>
      <c r="I27" s="19">
        <f t="shared" si="1"/>
        <v>6468279</v>
      </c>
      <c r="J27" s="2"/>
      <c r="K27" s="20">
        <f>'Exhibit A-1'!Y30+'Exhibit A-2 State'!DS31</f>
        <v>5669697</v>
      </c>
    </row>
    <row r="28" spans="1:11" ht="16.350000000000001" customHeight="1">
      <c r="A28" s="11" t="s">
        <v>1225</v>
      </c>
      <c r="B28" s="2" t="s">
        <v>74</v>
      </c>
      <c r="C28" s="19">
        <f>'Exhibit A'!$C27</f>
        <v>676301</v>
      </c>
      <c r="D28" s="2"/>
      <c r="E28" s="494">
        <f>+'Exhibit A-2 State'!DQ32</f>
        <v>604470</v>
      </c>
      <c r="F28" s="2"/>
      <c r="G28" s="20">
        <v>0</v>
      </c>
      <c r="H28" s="2"/>
      <c r="I28" s="19">
        <f t="shared" si="1"/>
        <v>1280771</v>
      </c>
      <c r="J28" s="2"/>
      <c r="K28" s="20">
        <f>'Exhibit A-1'!Y31+'Exhibit A-2 State'!DS32</f>
        <v>933543</v>
      </c>
    </row>
    <row r="29" spans="1:11" ht="16.350000000000001" customHeight="1">
      <c r="A29" s="11" t="s">
        <v>1226</v>
      </c>
      <c r="B29" s="2" t="s">
        <v>74</v>
      </c>
      <c r="C29" s="19">
        <f>'Exhibit A'!$C28</f>
        <v>6372997</v>
      </c>
      <c r="D29" s="2"/>
      <c r="E29" s="494">
        <f>+'Exhibit A-2 State'!DQ33</f>
        <v>26893</v>
      </c>
      <c r="F29" s="2"/>
      <c r="G29" s="20">
        <v>0</v>
      </c>
      <c r="H29" s="2"/>
      <c r="I29" s="19">
        <f t="shared" si="1"/>
        <v>6399890</v>
      </c>
      <c r="J29" s="2"/>
      <c r="K29" s="20">
        <f>'Exhibit A-1'!Y32+'Exhibit A-2 State'!DS33</f>
        <v>5238074</v>
      </c>
    </row>
    <row r="30" spans="1:11" ht="16.350000000000001" customHeight="1">
      <c r="A30" s="11" t="s">
        <v>1227</v>
      </c>
      <c r="B30" s="2" t="s">
        <v>74</v>
      </c>
      <c r="C30" s="19">
        <f>'Exhibit A'!$C29</f>
        <v>298112</v>
      </c>
      <c r="D30" s="2"/>
      <c r="E30" s="494">
        <f>+'Exhibit A-2 State'!DQ34</f>
        <v>75219</v>
      </c>
      <c r="F30" s="2"/>
      <c r="G30" s="20">
        <v>0</v>
      </c>
      <c r="H30" s="2"/>
      <c r="I30" s="19">
        <f t="shared" si="1"/>
        <v>373331</v>
      </c>
      <c r="J30" s="2"/>
      <c r="K30" s="20">
        <f>'Exhibit A-1'!Y33+'Exhibit A-2 State'!DS34</f>
        <v>327569</v>
      </c>
    </row>
    <row r="31" spans="1:11" ht="16.350000000000001" customHeight="1">
      <c r="A31" s="11" t="s">
        <v>87</v>
      </c>
      <c r="B31" s="2" t="s">
        <v>74</v>
      </c>
      <c r="C31" s="19">
        <f>'Exhibit A'!$C30</f>
        <v>254593</v>
      </c>
      <c r="D31" s="2"/>
      <c r="E31" s="494">
        <f>+'Exhibit A-2 State'!DQ35</f>
        <v>5084837</v>
      </c>
      <c r="F31" s="2"/>
      <c r="G31" s="20">
        <v>0</v>
      </c>
      <c r="H31" s="2"/>
      <c r="I31" s="19">
        <f t="shared" si="1"/>
        <v>5339430</v>
      </c>
      <c r="J31" s="2"/>
      <c r="K31" s="20">
        <f>'Exhibit A-1'!Y34+'Exhibit A-2 State'!DS35</f>
        <v>5119903</v>
      </c>
    </row>
    <row r="32" spans="1:11" ht="16.350000000000001" customHeight="1">
      <c r="A32" s="27" t="s">
        <v>88</v>
      </c>
      <c r="B32" s="2" t="s">
        <v>74</v>
      </c>
      <c r="C32" s="17">
        <f>ROUND(SUM(C22:C31),1)</f>
        <v>83005285</v>
      </c>
      <c r="D32" s="4"/>
      <c r="E32" s="17">
        <f>ROUND(SUM(E22:E31),1)</f>
        <v>22163667</v>
      </c>
      <c r="F32" s="4"/>
      <c r="G32" s="492">
        <f>ROUND(SUM(G22:G31),1)</f>
        <v>0</v>
      </c>
      <c r="H32" s="4"/>
      <c r="I32" s="17">
        <f>ROUND(SUM(I22:I31),1)</f>
        <v>105168952</v>
      </c>
      <c r="J32" s="4"/>
      <c r="K32" s="17">
        <f>ROUND(SUM(K21:K31),1)</f>
        <v>95858281</v>
      </c>
    </row>
    <row r="33" spans="1:11" ht="16.350000000000001" customHeight="1">
      <c r="A33" s="11" t="s">
        <v>89</v>
      </c>
      <c r="B33" s="2"/>
      <c r="C33" s="19"/>
      <c r="D33" s="2"/>
      <c r="E33" s="19"/>
      <c r="F33" s="2"/>
      <c r="G33" s="19"/>
      <c r="H33" s="2"/>
      <c r="I33" s="19"/>
      <c r="J33" s="2"/>
      <c r="K33" s="19"/>
    </row>
    <row r="34" spans="1:11" ht="16.350000000000001" customHeight="1">
      <c r="A34" s="11" t="s">
        <v>90</v>
      </c>
      <c r="B34" s="2" t="s">
        <v>74</v>
      </c>
      <c r="C34" s="19">
        <f>'Exhibit A'!$C34</f>
        <v>11790632</v>
      </c>
      <c r="D34" s="2"/>
      <c r="E34" s="16">
        <f>+'Exhibit A-2 State'!DQ38</f>
        <v>6530950</v>
      </c>
      <c r="F34" s="2"/>
      <c r="G34" s="20">
        <v>0</v>
      </c>
      <c r="H34" s="2"/>
      <c r="I34" s="19">
        <f>ROUND(SUM(C34:G34),1)</f>
        <v>18321582</v>
      </c>
      <c r="J34" s="2"/>
      <c r="K34" s="20">
        <f>'Exhibit A-1'!Y37+'Exhibit A-2 State'!DS38</f>
        <v>16915114</v>
      </c>
    </row>
    <row r="35" spans="1:11" ht="16.350000000000001" customHeight="1">
      <c r="A35" s="11" t="s">
        <v>91</v>
      </c>
      <c r="B35" s="2" t="s">
        <v>74</v>
      </c>
      <c r="C35" s="19">
        <f>'Exhibit A'!$C35</f>
        <v>3713575</v>
      </c>
      <c r="D35" s="2"/>
      <c r="E35" s="16">
        <f>+'Exhibit A-2 State'!DQ39</f>
        <v>3984859</v>
      </c>
      <c r="F35" s="2"/>
      <c r="G35" s="19">
        <f>+'Exhibit A'!G35</f>
        <v>36303</v>
      </c>
      <c r="H35" s="2"/>
      <c r="I35" s="19">
        <f>ROUND(SUM(C35:G35),1)</f>
        <v>7734737</v>
      </c>
      <c r="J35" s="2"/>
      <c r="K35" s="20">
        <f>'Exhibit A-1'!Y38+'Exhibit A-2 State'!DS39+'Exhibit A-3'!S32</f>
        <v>6660859</v>
      </c>
    </row>
    <row r="36" spans="1:11" ht="16.350000000000001" customHeight="1">
      <c r="A36" s="11" t="s">
        <v>92</v>
      </c>
      <c r="B36" s="2" t="s">
        <v>74</v>
      </c>
      <c r="C36" s="19">
        <f>'Exhibit A'!$C36</f>
        <v>10343195</v>
      </c>
      <c r="D36" s="2"/>
      <c r="E36" s="16">
        <f>+'Exhibit A-2 State'!DQ40</f>
        <v>1492031</v>
      </c>
      <c r="F36" s="2"/>
      <c r="G36" s="19">
        <f>+'Exhibit A'!G36</f>
        <v>0</v>
      </c>
      <c r="H36" s="2"/>
      <c r="I36" s="19">
        <f>ROUND(SUM(C36:G36),1)</f>
        <v>11835226</v>
      </c>
      <c r="J36" s="2"/>
      <c r="K36" s="20">
        <f>'Exhibit A-1'!Y39+'Exhibit A-2 State'!DS40</f>
        <v>10442747</v>
      </c>
    </row>
    <row r="37" spans="1:11" ht="16.350000000000001" customHeight="1">
      <c r="A37" s="11" t="s">
        <v>1256</v>
      </c>
      <c r="B37" s="2" t="s">
        <v>74</v>
      </c>
      <c r="C37" s="19">
        <f>'Exhibit A'!$C37</f>
        <v>0</v>
      </c>
      <c r="D37" s="2"/>
      <c r="E37" s="16">
        <v>0</v>
      </c>
      <c r="F37" s="2"/>
      <c r="G37" s="19">
        <f>+'Exhibit A'!G37</f>
        <v>5749607</v>
      </c>
      <c r="H37" s="2"/>
      <c r="I37" s="19">
        <f>ROUND(SUM(C37:G37),1)</f>
        <v>5749607</v>
      </c>
      <c r="J37" s="2"/>
      <c r="K37" s="20">
        <f>'Exhibit A-3'!S34</f>
        <v>3775696</v>
      </c>
    </row>
    <row r="38" spans="1:11" ht="18" customHeight="1">
      <c r="A38" s="4" t="s">
        <v>94</v>
      </c>
      <c r="B38" s="4" t="s">
        <v>74</v>
      </c>
      <c r="C38" s="17">
        <f>ROUND(SUM(C32:C37),1)</f>
        <v>108852687</v>
      </c>
      <c r="D38" s="4"/>
      <c r="E38" s="17">
        <f>ROUND(SUM(E32:E37),1)</f>
        <v>34171507</v>
      </c>
      <c r="F38" s="4"/>
      <c r="G38" s="17">
        <f>ROUND(SUM(G32:G37),1)</f>
        <v>5785910</v>
      </c>
      <c r="H38" s="4"/>
      <c r="I38" s="17">
        <f>ROUND(SUM(I32:I37),1)</f>
        <v>148810104</v>
      </c>
      <c r="J38" s="4"/>
      <c r="K38" s="17">
        <f>ROUND(SUM(K32:K37),1)</f>
        <v>133652697</v>
      </c>
    </row>
    <row r="39" spans="1:11" ht="23.1" customHeight="1">
      <c r="A39" s="4" t="s">
        <v>95</v>
      </c>
      <c r="B39" s="4" t="s">
        <v>74</v>
      </c>
      <c r="C39" s="17">
        <f>ROUND(SUM(C19-C38),1)</f>
        <v>-39016968</v>
      </c>
      <c r="D39" s="4"/>
      <c r="E39" s="17">
        <f>ROUND(SUM(E19-E38),1)</f>
        <v>-1194904</v>
      </c>
      <c r="F39" s="4"/>
      <c r="G39" s="17">
        <f>ROUND(SUM(G19-G38),1)</f>
        <v>49897018</v>
      </c>
      <c r="H39" s="4"/>
      <c r="I39" s="17">
        <f>ROUND(SUM(I19-I38),1)</f>
        <v>9685146</v>
      </c>
      <c r="J39" s="4"/>
      <c r="K39" s="17">
        <f>ROUND(SUM(K19-K38),1)</f>
        <v>14651086</v>
      </c>
    </row>
    <row r="40" spans="1:11" ht="23.1" customHeight="1">
      <c r="A40" s="4" t="s">
        <v>96</v>
      </c>
      <c r="B40" s="2" t="s">
        <v>74</v>
      </c>
      <c r="C40" s="18"/>
      <c r="D40" s="2"/>
      <c r="E40" s="18"/>
      <c r="F40" s="2"/>
      <c r="G40" s="18"/>
      <c r="H40" s="2"/>
      <c r="I40" s="18"/>
      <c r="J40" s="2"/>
      <c r="K40" s="18"/>
    </row>
    <row r="41" spans="1:11" ht="16.350000000000001" customHeight="1">
      <c r="A41" s="11" t="s">
        <v>98</v>
      </c>
      <c r="B41" s="2" t="s">
        <v>74</v>
      </c>
      <c r="C41" s="19">
        <f>'Exhibit A'!$C$43</f>
        <v>53928699</v>
      </c>
      <c r="D41" s="2"/>
      <c r="E41" s="26">
        <f>+'Exhibit A-2 State'!DQ47</f>
        <v>4369415</v>
      </c>
      <c r="F41" s="2"/>
      <c r="G41" s="19">
        <f>'Exhibit A'!$G$43</f>
        <v>2382930</v>
      </c>
      <c r="H41" s="2"/>
      <c r="I41" s="19">
        <f>ROUND(SUM(C41:G41),1)</f>
        <v>60681044</v>
      </c>
      <c r="J41" s="2"/>
      <c r="K41" s="20">
        <f>'Exhibit A-1'!Y46+'Exhibit A-2 State'!DS47+'Exhibit A-3'!S42</f>
        <v>57967252</v>
      </c>
    </row>
    <row r="42" spans="1:11" ht="16.350000000000001" customHeight="1">
      <c r="A42" s="11" t="s">
        <v>99</v>
      </c>
      <c r="B42" s="2" t="s">
        <v>74</v>
      </c>
      <c r="C42" s="19">
        <f>'Exhibit A'!$C$44</f>
        <v>-15649966</v>
      </c>
      <c r="D42" s="2"/>
      <c r="E42" s="26">
        <f>+'Exhibit A-2 State'!DQ48</f>
        <v>-731283</v>
      </c>
      <c r="F42" s="2"/>
      <c r="G42" s="19">
        <f>'Exhibit A'!$G$44</f>
        <v>-52292601</v>
      </c>
      <c r="H42" s="2"/>
      <c r="I42" s="19">
        <f>ROUND(SUM(C42:G42),1)</f>
        <v>-68673850</v>
      </c>
      <c r="J42" s="2"/>
      <c r="K42" s="20">
        <f>'Exhibit A-1'!Y47+'Exhibit A-2 State'!DS48+'Exhibit A-3'!S43</f>
        <v>-61373752</v>
      </c>
    </row>
    <row r="43" spans="1:11" ht="20.100000000000001" customHeight="1">
      <c r="A43" s="4" t="s">
        <v>100</v>
      </c>
      <c r="B43" s="2" t="s">
        <v>74</v>
      </c>
      <c r="C43" s="17">
        <f>ROUND(SUM(C41:C42),1)</f>
        <v>38278733</v>
      </c>
      <c r="D43" s="4" t="s">
        <v>74</v>
      </c>
      <c r="E43" s="17">
        <f>SUM(E41:E42)</f>
        <v>3638132</v>
      </c>
      <c r="F43" s="4" t="s">
        <v>74</v>
      </c>
      <c r="G43" s="17">
        <f>ROUND(SUM(G41:G42),1)</f>
        <v>-49909671</v>
      </c>
      <c r="H43" s="4" t="s">
        <v>74</v>
      </c>
      <c r="I43" s="17">
        <f>ROUND(SUM(I41:I42),1)</f>
        <v>-7992806</v>
      </c>
      <c r="J43" s="4" t="s">
        <v>74</v>
      </c>
      <c r="K43" s="17">
        <f>ROUND(SUM(K41:K42),1)</f>
        <v>-3406500</v>
      </c>
    </row>
    <row r="44" spans="1:11" ht="23.1" customHeight="1">
      <c r="A44" s="4" t="s">
        <v>101</v>
      </c>
      <c r="B44" s="2" t="s">
        <v>74</v>
      </c>
      <c r="C44" s="17"/>
      <c r="D44" s="4"/>
      <c r="E44" s="17"/>
      <c r="F44" s="4"/>
      <c r="G44" s="17"/>
      <c r="H44" s="4"/>
      <c r="I44" s="17"/>
      <c r="J44" s="4"/>
      <c r="K44" s="17"/>
    </row>
    <row r="45" spans="1:11" ht="16.350000000000001" customHeight="1">
      <c r="A45" s="4" t="s">
        <v>102</v>
      </c>
      <c r="B45" s="2" t="s">
        <v>74</v>
      </c>
      <c r="C45" s="22">
        <f>ROUND(SUM(C43+C39),1)</f>
        <v>-738235</v>
      </c>
      <c r="D45" s="4"/>
      <c r="E45" s="22">
        <f>ROUND(SUM(E43+E39),1)</f>
        <v>2443228</v>
      </c>
      <c r="F45" s="4"/>
      <c r="G45" s="22">
        <f>ROUND(SUM(G43+G39),1)</f>
        <v>-12653</v>
      </c>
      <c r="H45" s="4"/>
      <c r="I45" s="22">
        <f>ROUND(SUM(I43+I39),1)</f>
        <v>1692340</v>
      </c>
      <c r="J45" s="4"/>
      <c r="K45" s="22">
        <f>ROUND(SUM(K43+K39),1)</f>
        <v>11244586</v>
      </c>
    </row>
    <row r="46" spans="1:11" ht="24" customHeight="1">
      <c r="A46" s="4" t="s">
        <v>103</v>
      </c>
      <c r="B46" s="2" t="s">
        <v>74</v>
      </c>
      <c r="C46" s="22">
        <f>'Exhibit A-1'!W54</f>
        <v>56915838</v>
      </c>
      <c r="D46" s="4"/>
      <c r="E46" s="495">
        <f>'Exhibit A-2 State'!DQ55</f>
        <v>10288678</v>
      </c>
      <c r="F46" s="4"/>
      <c r="G46" s="22">
        <f>'Exhibit A-3'!Q51</f>
        <v>117355</v>
      </c>
      <c r="H46" s="4"/>
      <c r="I46" s="22">
        <f>ROUND(SUM(C46:G46),1)</f>
        <v>67321871</v>
      </c>
      <c r="J46" s="10"/>
      <c r="K46" s="22">
        <f>'Exhibit A-1'!Y54+'Exhibit A-2 State'!DS55+'Exhibit A-3'!S51</f>
        <v>56077285</v>
      </c>
    </row>
    <row r="47" spans="1:11" ht="20.100000000000001" customHeight="1" thickBot="1">
      <c r="A47" s="4" t="s">
        <v>104</v>
      </c>
      <c r="B47" s="2" t="s">
        <v>74</v>
      </c>
      <c r="C47" s="132">
        <f>ROUND(SUM(C45:C46),1)</f>
        <v>56177603</v>
      </c>
      <c r="D47" s="25"/>
      <c r="E47" s="137">
        <f>ROUND(SUM(E45:E46),1)</f>
        <v>12731906</v>
      </c>
      <c r="F47" s="25"/>
      <c r="G47" s="132">
        <f>ROUND(SUM(G45:G46),1)</f>
        <v>104702</v>
      </c>
      <c r="H47" s="25"/>
      <c r="I47" s="132">
        <f>ROUND(SUM(I45:I46),1)</f>
        <v>69014211</v>
      </c>
      <c r="J47" s="25"/>
      <c r="K47" s="132">
        <f>ROUND(SUM(+K45+K46),1)</f>
        <v>67321871</v>
      </c>
    </row>
    <row r="48" spans="1:11" ht="17.100000000000001" customHeight="1" thickTop="1">
      <c r="B48" s="2"/>
      <c r="C48" s="9"/>
      <c r="D48" s="2"/>
      <c r="E48" s="2"/>
      <c r="F48" s="2"/>
      <c r="G48" s="9"/>
      <c r="H48" s="2"/>
      <c r="I48" s="9"/>
      <c r="J48" s="2"/>
      <c r="K48" s="2"/>
    </row>
    <row r="49" spans="1:10" ht="16.350000000000001" customHeight="1">
      <c r="A49" s="316" t="s">
        <v>105</v>
      </c>
      <c r="B49" s="2"/>
      <c r="C49" s="2"/>
      <c r="D49" s="2"/>
      <c r="E49" s="2"/>
      <c r="F49" s="2"/>
      <c r="G49" s="2"/>
      <c r="H49" s="2"/>
      <c r="I49" s="2"/>
      <c r="J49" s="2"/>
    </row>
  </sheetData>
  <hyperlinks>
    <hyperlink ref="A49" location="'Footnotes 1 - 10'!A1" display="See Accompanying Notes" xr:uid="{00000000-0004-0000-0200-000000000000}"/>
  </hyperlinks>
  <printOptions horizontalCentered="1"/>
  <pageMargins left="0.25" right="0.25" top="0.75" bottom="0.25" header="0" footer="0.25"/>
  <pageSetup scale="67" firstPageNumber="9" orientation="landscape" useFirstPageNumber="1" r:id="rId1"/>
  <headerFooter scaleWithDoc="0">
    <oddFooter>&amp;R&amp;8&amp;P</oddFooter>
  </headerFooter>
  <customProperties>
    <customPr name="SheetOptions" r:id="rId2"/>
  </customPropertie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U50"/>
  <sheetViews>
    <sheetView showGridLines="0" zoomScale="80" zoomScaleNormal="80" workbookViewId="0"/>
  </sheetViews>
  <sheetFormatPr defaultColWidth="9.77734375" defaultRowHeight="12.75"/>
  <cols>
    <col min="1" max="1" width="57.5546875" style="433" customWidth="1"/>
    <col min="2" max="2" width="1.77734375" style="433" customWidth="1"/>
    <col min="3" max="3" width="24.77734375" style="433" customWidth="1"/>
    <col min="4" max="4" width="1.77734375" style="433" customWidth="1"/>
    <col min="5" max="5" width="24.77734375" style="433" customWidth="1"/>
    <col min="6" max="6" width="1.77734375" style="433" customWidth="1"/>
    <col min="7" max="7" width="24.77734375" style="433" customWidth="1"/>
    <col min="8" max="8" width="1.77734375" style="433" customWidth="1"/>
    <col min="9" max="9" width="24.77734375" style="433" customWidth="1"/>
    <col min="10" max="10" width="4.44140625" style="433" customWidth="1"/>
    <col min="11" max="16384" width="9.77734375" style="433"/>
  </cols>
  <sheetData>
    <row r="1" spans="1:21" ht="15">
      <c r="A1" s="208" t="s">
        <v>60</v>
      </c>
    </row>
    <row r="3" spans="1:21" ht="15.75" customHeight="1">
      <c r="A3" s="29" t="s">
        <v>112</v>
      </c>
      <c r="B3" s="668"/>
      <c r="C3" s="668"/>
      <c r="D3" s="668"/>
      <c r="E3" s="668"/>
      <c r="F3" s="668"/>
      <c r="G3" s="668"/>
      <c r="H3" s="668"/>
      <c r="I3" s="668"/>
      <c r="J3" s="668"/>
      <c r="K3" s="668"/>
      <c r="L3" s="668"/>
      <c r="M3" s="668"/>
      <c r="N3" s="668"/>
      <c r="O3" s="668"/>
      <c r="P3" s="668"/>
      <c r="Q3" s="668"/>
      <c r="R3" s="668"/>
      <c r="S3" s="668"/>
      <c r="T3" s="668"/>
      <c r="U3" s="668"/>
    </row>
    <row r="4" spans="1:21" ht="18" customHeight="1">
      <c r="A4" s="29" t="s">
        <v>989</v>
      </c>
      <c r="B4" s="668"/>
      <c r="C4" s="668"/>
      <c r="D4" s="668"/>
      <c r="E4" s="668"/>
      <c r="F4" s="668"/>
      <c r="G4" s="2"/>
      <c r="H4" s="668"/>
      <c r="I4" s="668"/>
      <c r="J4" s="668"/>
      <c r="K4" s="668"/>
      <c r="L4" s="668"/>
      <c r="M4" s="668"/>
      <c r="N4" s="668"/>
      <c r="O4" s="668"/>
      <c r="P4" s="668"/>
      <c r="Q4" s="668"/>
      <c r="R4" s="668"/>
      <c r="S4" s="668"/>
      <c r="T4" s="668"/>
      <c r="U4" s="668"/>
    </row>
    <row r="5" spans="1:21" ht="18">
      <c r="A5" s="29" t="s">
        <v>409</v>
      </c>
      <c r="B5" s="668"/>
      <c r="C5" s="668"/>
      <c r="D5" s="668"/>
      <c r="E5" s="668"/>
      <c r="F5" s="668"/>
      <c r="G5" s="668"/>
      <c r="H5" s="668"/>
      <c r="I5" s="669" t="s">
        <v>990</v>
      </c>
      <c r="L5" s="668"/>
      <c r="M5" s="668"/>
      <c r="N5" s="668"/>
      <c r="O5" s="668"/>
      <c r="P5" s="668"/>
      <c r="Q5" s="668"/>
      <c r="R5" s="668"/>
      <c r="S5" s="668"/>
      <c r="T5" s="668"/>
      <c r="U5" s="668"/>
    </row>
    <row r="6" spans="1:21" ht="18">
      <c r="A6" s="29" t="s">
        <v>116</v>
      </c>
      <c r="B6" s="668"/>
      <c r="C6" s="668"/>
      <c r="D6" s="668"/>
      <c r="E6" s="668"/>
      <c r="F6" s="668"/>
      <c r="G6" s="668"/>
      <c r="H6" s="668"/>
      <c r="I6" s="668"/>
      <c r="J6" s="668"/>
      <c r="K6" s="668"/>
      <c r="L6" s="668"/>
      <c r="M6" s="668"/>
      <c r="N6" s="668"/>
      <c r="O6" s="668"/>
      <c r="P6" s="668"/>
      <c r="Q6" s="668"/>
      <c r="R6" s="668"/>
      <c r="S6" s="668"/>
      <c r="T6" s="668"/>
      <c r="U6" s="668"/>
    </row>
    <row r="7" spans="1:21" ht="17.100000000000001" customHeight="1">
      <c r="A7" s="81" t="s">
        <v>1289</v>
      </c>
      <c r="B7" s="668"/>
      <c r="C7" s="668"/>
      <c r="D7" s="668"/>
      <c r="E7" s="668"/>
      <c r="F7" s="668"/>
      <c r="G7" s="668"/>
      <c r="H7" s="668"/>
      <c r="I7" s="668"/>
      <c r="J7" s="668"/>
      <c r="K7" s="668"/>
      <c r="L7" s="668"/>
      <c r="M7" s="668"/>
      <c r="N7" s="668"/>
      <c r="O7" s="668"/>
      <c r="P7" s="668"/>
      <c r="Q7" s="668"/>
      <c r="R7" s="668"/>
      <c r="S7" s="668"/>
      <c r="T7" s="668"/>
      <c r="U7" s="668"/>
    </row>
    <row r="8" spans="1:21" ht="17.100000000000001" customHeight="1">
      <c r="A8" s="29" t="s">
        <v>157</v>
      </c>
      <c r="B8" s="668"/>
      <c r="C8" s="668"/>
      <c r="D8" s="668"/>
      <c r="E8" s="668"/>
      <c r="F8" s="668"/>
      <c r="G8" s="668"/>
      <c r="H8" s="668"/>
      <c r="I8" s="668"/>
      <c r="J8" s="668"/>
      <c r="K8" s="668"/>
      <c r="L8" s="668"/>
      <c r="M8" s="668"/>
      <c r="N8" s="668"/>
      <c r="O8" s="668"/>
      <c r="P8" s="668"/>
      <c r="Q8" s="668"/>
      <c r="R8" s="668"/>
      <c r="S8" s="668"/>
      <c r="T8" s="668"/>
      <c r="U8" s="668"/>
    </row>
    <row r="9" spans="1:21" ht="17.100000000000001" customHeight="1">
      <c r="A9" s="33"/>
      <c r="B9" s="668"/>
      <c r="C9" s="668"/>
      <c r="D9" s="668"/>
      <c r="E9" s="668"/>
      <c r="F9" s="668"/>
      <c r="G9" s="668"/>
      <c r="H9" s="668"/>
      <c r="I9" s="668"/>
      <c r="J9" s="668"/>
      <c r="K9" s="668"/>
      <c r="L9" s="668"/>
      <c r="M9" s="668"/>
      <c r="N9" s="668"/>
      <c r="O9" s="668"/>
      <c r="P9" s="668"/>
      <c r="Q9" s="668"/>
      <c r="R9" s="668"/>
      <c r="S9" s="668"/>
      <c r="T9" s="668"/>
      <c r="U9" s="668"/>
    </row>
    <row r="10" spans="1:21" ht="15">
      <c r="A10"/>
      <c r="B10" s="668"/>
      <c r="C10" s="668"/>
      <c r="D10" s="668"/>
      <c r="E10" s="668"/>
      <c r="F10" s="668"/>
      <c r="G10" s="668"/>
      <c r="H10" s="668"/>
      <c r="I10" s="668"/>
      <c r="J10" s="668"/>
      <c r="K10" s="668"/>
      <c r="L10" s="668"/>
      <c r="M10" s="668"/>
      <c r="N10" s="668"/>
      <c r="O10" s="668"/>
      <c r="P10" s="668"/>
      <c r="Q10" s="668"/>
      <c r="R10" s="668"/>
      <c r="S10" s="668"/>
      <c r="T10" s="668"/>
      <c r="U10" s="668"/>
    </row>
    <row r="11" spans="1:21" ht="15">
      <c r="A11"/>
      <c r="B11" s="668"/>
      <c r="C11" s="668"/>
      <c r="D11" s="668"/>
      <c r="E11" s="668"/>
      <c r="F11" s="668"/>
      <c r="G11" s="668"/>
      <c r="H11" s="668"/>
      <c r="I11" s="668"/>
      <c r="J11" s="668"/>
      <c r="K11" s="668"/>
      <c r="L11" s="668"/>
      <c r="M11" s="668"/>
      <c r="N11" s="668"/>
      <c r="O11" s="668"/>
      <c r="P11" s="668"/>
      <c r="Q11" s="668"/>
      <c r="R11" s="668"/>
      <c r="S11" s="668"/>
      <c r="T11" s="668"/>
      <c r="U11" s="668"/>
    </row>
    <row r="12" spans="1:21" ht="18" customHeight="1">
      <c r="A12" s="668"/>
      <c r="B12" s="668"/>
      <c r="C12" s="668"/>
      <c r="D12" s="668"/>
      <c r="E12" s="668"/>
      <c r="F12" s="668"/>
      <c r="G12" s="3" t="s">
        <v>74</v>
      </c>
      <c r="H12" s="670"/>
      <c r="I12" s="671"/>
      <c r="J12" s="668"/>
      <c r="K12" s="668"/>
      <c r="L12" s="668"/>
      <c r="M12" s="668"/>
      <c r="N12" s="668"/>
      <c r="O12" s="668"/>
      <c r="P12" s="668"/>
      <c r="Q12" s="668"/>
      <c r="R12" s="668"/>
      <c r="S12" s="668"/>
      <c r="T12" s="668"/>
      <c r="U12" s="668"/>
    </row>
    <row r="13" spans="1:21" ht="18" customHeight="1">
      <c r="A13" s="668"/>
      <c r="B13" s="668"/>
      <c r="C13" s="84" t="s">
        <v>991</v>
      </c>
      <c r="D13" s="582"/>
      <c r="E13" s="84" t="s">
        <v>992</v>
      </c>
      <c r="F13" s="568"/>
      <c r="G13" s="572" t="s">
        <v>74</v>
      </c>
      <c r="H13" s="672"/>
      <c r="I13" s="573"/>
      <c r="J13" s="668"/>
      <c r="K13" s="668"/>
      <c r="L13" s="668"/>
      <c r="M13" s="668"/>
      <c r="N13" s="668"/>
      <c r="O13" s="668"/>
      <c r="P13" s="668"/>
      <c r="Q13" s="668"/>
      <c r="R13" s="668"/>
      <c r="S13" s="668"/>
      <c r="T13" s="668"/>
      <c r="U13" s="668"/>
    </row>
    <row r="14" spans="1:21" ht="18" customHeight="1">
      <c r="A14" s="668"/>
      <c r="B14" s="668"/>
      <c r="C14" s="84" t="s">
        <v>993</v>
      </c>
      <c r="D14" s="582"/>
      <c r="E14" s="673" t="s">
        <v>963</v>
      </c>
      <c r="F14" s="568"/>
      <c r="G14" s="162" t="s">
        <v>907</v>
      </c>
      <c r="H14" s="672"/>
      <c r="I14" s="573"/>
      <c r="J14" s="668"/>
      <c r="K14" s="668"/>
      <c r="L14" s="668"/>
      <c r="M14" s="668"/>
      <c r="N14" s="668"/>
      <c r="O14" s="668"/>
      <c r="P14" s="668"/>
      <c r="Q14" s="668"/>
      <c r="R14" s="668"/>
      <c r="S14" s="668"/>
      <c r="T14" s="668"/>
      <c r="U14" s="668"/>
    </row>
    <row r="15" spans="1:21" ht="18" customHeight="1">
      <c r="A15" s="668"/>
      <c r="B15" s="668"/>
      <c r="C15" s="84" t="s">
        <v>593</v>
      </c>
      <c r="D15" s="582"/>
      <c r="E15" s="84" t="s">
        <v>994</v>
      </c>
      <c r="F15" s="568"/>
      <c r="G15" s="674" t="s">
        <v>74</v>
      </c>
      <c r="H15" s="675"/>
      <c r="I15" s="676"/>
      <c r="J15" s="668"/>
      <c r="K15" s="668"/>
      <c r="L15" s="668"/>
      <c r="M15" s="668"/>
      <c r="N15" s="668"/>
      <c r="O15" s="668"/>
      <c r="P15" s="668"/>
      <c r="Q15" s="668"/>
      <c r="R15" s="668"/>
      <c r="S15" s="668"/>
      <c r="T15" s="668"/>
      <c r="U15" s="668"/>
    </row>
    <row r="16" spans="1:21" ht="18" customHeight="1">
      <c r="A16" s="668"/>
      <c r="B16" s="668"/>
      <c r="C16" s="576" t="s">
        <v>995</v>
      </c>
      <c r="D16" s="582"/>
      <c r="E16" s="677" t="s">
        <v>996</v>
      </c>
      <c r="F16" s="668"/>
      <c r="G16" s="678" t="s">
        <v>1290</v>
      </c>
      <c r="H16" s="2"/>
      <c r="I16" s="678" t="s">
        <v>1259</v>
      </c>
      <c r="J16" s="668"/>
      <c r="K16" s="668"/>
      <c r="L16" s="668"/>
      <c r="M16" s="668"/>
      <c r="N16" s="668"/>
      <c r="O16" s="668"/>
      <c r="P16" s="668"/>
      <c r="Q16" s="668"/>
      <c r="R16" s="668"/>
      <c r="S16" s="668"/>
      <c r="T16" s="668"/>
      <c r="U16" s="668"/>
    </row>
    <row r="17" spans="1:21" ht="18">
      <c r="A17" s="668"/>
      <c r="B17" s="668"/>
      <c r="F17" s="668"/>
      <c r="G17" s="7"/>
      <c r="H17" s="568"/>
      <c r="I17" s="7"/>
      <c r="J17" s="668"/>
      <c r="K17" s="668"/>
      <c r="L17" s="668"/>
      <c r="M17" s="668"/>
      <c r="N17" s="668"/>
      <c r="O17" s="668"/>
      <c r="P17" s="668"/>
      <c r="Q17" s="668"/>
      <c r="R17" s="668"/>
      <c r="S17" s="668"/>
      <c r="T17" s="668"/>
      <c r="U17" s="668"/>
    </row>
    <row r="18" spans="1:21" ht="21" customHeight="1">
      <c r="A18" s="33" t="s">
        <v>72</v>
      </c>
      <c r="B18" s="668"/>
      <c r="C18" s="82"/>
      <c r="D18" s="582"/>
      <c r="E18" s="82"/>
      <c r="F18" s="668"/>
      <c r="G18" s="2"/>
      <c r="H18" s="568"/>
      <c r="I18" s="2"/>
      <c r="J18" s="668"/>
      <c r="K18" s="668"/>
      <c r="L18" s="668"/>
      <c r="M18" s="668"/>
      <c r="N18" s="668"/>
      <c r="O18" s="668"/>
      <c r="P18" s="668"/>
      <c r="Q18" s="668"/>
      <c r="R18" s="668"/>
      <c r="S18" s="668"/>
      <c r="T18" s="668"/>
      <c r="U18" s="668"/>
    </row>
    <row r="19" spans="1:21" ht="21" customHeight="1">
      <c r="A19" s="551" t="s">
        <v>997</v>
      </c>
      <c r="B19" s="4" t="s">
        <v>74</v>
      </c>
      <c r="C19" s="133">
        <v>225033</v>
      </c>
      <c r="D19" s="35"/>
      <c r="E19" s="133">
        <v>330320</v>
      </c>
      <c r="F19" s="4"/>
      <c r="G19" s="133">
        <f>ROUND(SUM(C19+E19),1)</f>
        <v>555353</v>
      </c>
      <c r="H19" s="541"/>
      <c r="I19" s="133">
        <v>583086</v>
      </c>
      <c r="J19" s="668"/>
      <c r="K19" s="668"/>
      <c r="L19" s="668"/>
      <c r="M19" s="668"/>
      <c r="N19" s="668"/>
      <c r="O19" s="668"/>
      <c r="P19" s="668"/>
      <c r="Q19" s="668"/>
      <c r="R19" s="668"/>
      <c r="S19" s="668"/>
      <c r="T19" s="668"/>
      <c r="U19" s="668"/>
    </row>
    <row r="20" spans="1:21" ht="21" customHeight="1">
      <c r="A20" s="33" t="s">
        <v>998</v>
      </c>
      <c r="B20" s="4" t="s">
        <v>74</v>
      </c>
      <c r="C20" s="527">
        <f>ROUND(SUM(C19:C19),1)</f>
        <v>225033</v>
      </c>
      <c r="D20" s="37"/>
      <c r="E20" s="527">
        <f>ROUND(SUM(E19:E19),1)</f>
        <v>330320</v>
      </c>
      <c r="F20" s="4"/>
      <c r="G20" s="130">
        <f>ROUND(SUM(G19:G19),1)</f>
        <v>555353</v>
      </c>
      <c r="H20" s="542"/>
      <c r="I20" s="527">
        <f>ROUND(SUM(I19:I19),1)</f>
        <v>583086</v>
      </c>
      <c r="J20" s="668"/>
      <c r="K20" s="668"/>
      <c r="L20" s="668"/>
      <c r="M20" s="668"/>
      <c r="N20" s="668"/>
      <c r="O20" s="668"/>
      <c r="P20" s="668"/>
      <c r="Q20" s="668"/>
      <c r="R20" s="668"/>
      <c r="S20" s="668"/>
      <c r="T20" s="668"/>
      <c r="U20" s="668"/>
    </row>
    <row r="21" spans="1:21" ht="18">
      <c r="A21" s="2"/>
      <c r="B21" s="668"/>
      <c r="C21" s="22"/>
      <c r="D21" s="37"/>
      <c r="E21" s="22"/>
      <c r="F21" s="668"/>
      <c r="G21" s="7"/>
      <c r="H21" s="568"/>
      <c r="I21" s="22"/>
      <c r="J21" s="668"/>
      <c r="K21" s="668"/>
      <c r="L21" s="668"/>
      <c r="M21" s="668"/>
      <c r="N21" s="668"/>
      <c r="O21" s="668"/>
      <c r="P21" s="668"/>
      <c r="Q21" s="668"/>
      <c r="R21" s="668"/>
      <c r="S21" s="668"/>
      <c r="T21" s="668"/>
      <c r="U21" s="668"/>
    </row>
    <row r="22" spans="1:21" ht="21" customHeight="1">
      <c r="A22" s="33" t="s">
        <v>80</v>
      </c>
      <c r="B22" s="668"/>
      <c r="C22" s="19"/>
      <c r="D22" s="26"/>
      <c r="E22" s="19"/>
      <c r="F22" s="668"/>
      <c r="G22" s="2"/>
      <c r="H22" s="568"/>
      <c r="I22" s="19"/>
      <c r="J22" s="668"/>
      <c r="K22" s="668"/>
      <c r="L22" s="668"/>
      <c r="M22" s="668"/>
      <c r="N22" s="668"/>
      <c r="O22" s="668"/>
      <c r="P22" s="668"/>
      <c r="Q22" s="668"/>
      <c r="R22" s="668"/>
      <c r="S22" s="668"/>
      <c r="T22" s="668"/>
      <c r="U22" s="668"/>
    </row>
    <row r="23" spans="1:21" ht="21" customHeight="1">
      <c r="A23" s="2" t="s">
        <v>126</v>
      </c>
      <c r="B23" s="668"/>
      <c r="C23" s="19"/>
      <c r="D23" s="26"/>
      <c r="E23" s="19"/>
      <c r="F23" s="668"/>
      <c r="G23" s="2"/>
      <c r="H23" s="568"/>
      <c r="I23" s="19"/>
      <c r="J23" s="668"/>
      <c r="K23" s="668"/>
      <c r="L23" s="668"/>
      <c r="M23" s="668"/>
      <c r="N23" s="668"/>
      <c r="O23" s="668"/>
      <c r="P23" s="668"/>
      <c r="Q23" s="668"/>
      <c r="R23" s="668"/>
      <c r="S23" s="668"/>
      <c r="T23" s="668"/>
      <c r="U23" s="668"/>
    </row>
    <row r="24" spans="1:21" ht="21" customHeight="1">
      <c r="A24" s="551" t="s">
        <v>999</v>
      </c>
      <c r="B24" s="2" t="s">
        <v>74</v>
      </c>
      <c r="C24" s="19">
        <v>94154</v>
      </c>
      <c r="D24" s="26"/>
      <c r="E24" s="19">
        <v>0</v>
      </c>
      <c r="F24" s="668"/>
      <c r="G24" s="19">
        <f>ROUND(SUM(C24+E24),1)</f>
        <v>94154</v>
      </c>
      <c r="H24" s="21"/>
      <c r="I24" s="19">
        <v>85830</v>
      </c>
      <c r="J24" s="668"/>
      <c r="K24" s="668"/>
      <c r="L24" s="668"/>
      <c r="M24" s="668"/>
      <c r="N24" s="668"/>
      <c r="O24" s="668"/>
      <c r="P24" s="668"/>
      <c r="Q24" s="668"/>
      <c r="R24" s="668"/>
      <c r="S24" s="668"/>
      <c r="T24" s="668"/>
      <c r="U24" s="668"/>
    </row>
    <row r="25" spans="1:21" ht="21" customHeight="1">
      <c r="A25" s="551" t="s">
        <v>1000</v>
      </c>
      <c r="B25" s="2" t="s">
        <v>74</v>
      </c>
      <c r="C25" s="19">
        <v>74584</v>
      </c>
      <c r="D25" s="26"/>
      <c r="E25" s="19">
        <v>0</v>
      </c>
      <c r="F25" s="668"/>
      <c r="G25" s="19">
        <f t="shared" ref="G25:G26" si="0">ROUND(SUM(C25+E25),1)</f>
        <v>74584</v>
      </c>
      <c r="H25" s="21"/>
      <c r="I25" s="19">
        <v>111408</v>
      </c>
      <c r="J25" s="668"/>
      <c r="K25" s="668"/>
      <c r="L25" s="668"/>
      <c r="M25" s="668"/>
      <c r="N25" s="668"/>
      <c r="O25" s="668"/>
      <c r="P25" s="668"/>
      <c r="Q25" s="668"/>
      <c r="R25" s="668"/>
      <c r="S25" s="668"/>
      <c r="T25" s="668"/>
      <c r="U25" s="668"/>
    </row>
    <row r="26" spans="1:21" ht="21" customHeight="1">
      <c r="A26" s="551" t="s">
        <v>1001</v>
      </c>
      <c r="B26" s="2" t="s">
        <v>74</v>
      </c>
      <c r="C26" s="19">
        <v>56368</v>
      </c>
      <c r="D26" s="26"/>
      <c r="E26" s="19">
        <v>0</v>
      </c>
      <c r="F26" s="668"/>
      <c r="G26" s="19">
        <f t="shared" si="0"/>
        <v>56368</v>
      </c>
      <c r="H26" s="21"/>
      <c r="I26" s="19">
        <v>56091</v>
      </c>
      <c r="J26" s="668"/>
      <c r="K26" s="668"/>
      <c r="L26" s="668"/>
      <c r="M26" s="668"/>
      <c r="N26" s="668"/>
      <c r="O26" s="668"/>
      <c r="P26" s="668"/>
      <c r="Q26" s="668"/>
      <c r="R26" s="668"/>
      <c r="S26" s="668"/>
      <c r="T26" s="668"/>
      <c r="U26" s="668"/>
    </row>
    <row r="27" spans="1:21" ht="21" customHeight="1">
      <c r="A27" s="40" t="s">
        <v>1002</v>
      </c>
      <c r="B27" s="4" t="s">
        <v>74</v>
      </c>
      <c r="C27" s="17">
        <f>ROUND(SUM(C23:C26),1)</f>
        <v>225106</v>
      </c>
      <c r="D27" s="37"/>
      <c r="E27" s="17">
        <f>ROUND(SUM(E23:E26),1)</f>
        <v>0</v>
      </c>
      <c r="F27" s="4"/>
      <c r="G27" s="130">
        <f>ROUND(SUM(G24:G26),1)</f>
        <v>225106</v>
      </c>
      <c r="H27" s="542"/>
      <c r="I27" s="17">
        <f>ROUND(SUM(I23:I26),1)</f>
        <v>253329</v>
      </c>
      <c r="J27" s="668"/>
      <c r="K27" s="668"/>
      <c r="L27" s="668"/>
      <c r="M27" s="668"/>
      <c r="N27" s="668"/>
      <c r="O27" s="668"/>
      <c r="P27" s="668"/>
      <c r="Q27" s="668"/>
      <c r="R27" s="668"/>
      <c r="S27" s="668"/>
      <c r="T27" s="668"/>
      <c r="U27" s="668"/>
    </row>
    <row r="28" spans="1:21" ht="18">
      <c r="A28" s="40"/>
      <c r="B28" s="668"/>
      <c r="C28" s="129"/>
      <c r="D28" s="37"/>
      <c r="E28" s="129"/>
      <c r="F28" s="668"/>
      <c r="G28" s="7"/>
      <c r="H28" s="568"/>
      <c r="I28" s="129"/>
      <c r="J28" s="668"/>
      <c r="K28" s="668"/>
      <c r="L28" s="668"/>
      <c r="M28" s="668"/>
      <c r="N28" s="668"/>
      <c r="O28" s="668"/>
      <c r="P28" s="668"/>
      <c r="Q28" s="668"/>
      <c r="R28" s="668"/>
      <c r="S28" s="668"/>
      <c r="T28" s="668"/>
      <c r="U28" s="668"/>
    </row>
    <row r="29" spans="1:21" ht="21" customHeight="1">
      <c r="A29" s="33" t="s">
        <v>1003</v>
      </c>
      <c r="B29" s="4" t="s">
        <v>74</v>
      </c>
      <c r="C29" s="392">
        <f>ROUND(SUM(C20-C27),1)</f>
        <v>-73</v>
      </c>
      <c r="D29" s="37"/>
      <c r="E29" s="392">
        <f>ROUND(SUM(E20-E27),1)</f>
        <v>330320</v>
      </c>
      <c r="F29" s="4"/>
      <c r="G29" s="22">
        <f>ROUND(SUM(G20-G27),1)</f>
        <v>330247</v>
      </c>
      <c r="H29" s="542"/>
      <c r="I29" s="392">
        <f>ROUND(SUM(I20-I27),1)</f>
        <v>329757</v>
      </c>
      <c r="J29" s="668"/>
      <c r="K29" s="668"/>
      <c r="L29" s="668"/>
      <c r="M29" s="668"/>
      <c r="N29" s="668"/>
      <c r="O29" s="668"/>
      <c r="P29" s="668"/>
      <c r="Q29" s="668"/>
      <c r="R29" s="668"/>
      <c r="S29" s="668"/>
      <c r="T29" s="668"/>
      <c r="U29" s="668"/>
    </row>
    <row r="30" spans="1:21" ht="18">
      <c r="A30" s="2"/>
      <c r="B30" s="668" t="s">
        <v>74</v>
      </c>
      <c r="C30" s="19"/>
      <c r="D30" s="26"/>
      <c r="E30" s="19"/>
      <c r="F30" s="668"/>
      <c r="G30" s="7"/>
      <c r="H30" s="568"/>
      <c r="I30" s="19"/>
      <c r="J30" s="668"/>
      <c r="K30" s="668"/>
      <c r="L30" s="668"/>
      <c r="M30" s="668"/>
      <c r="N30" s="668"/>
      <c r="O30" s="668"/>
      <c r="P30" s="668"/>
      <c r="Q30" s="668"/>
      <c r="R30" s="668"/>
      <c r="S30" s="668"/>
      <c r="T30" s="668"/>
      <c r="U30" s="668"/>
    </row>
    <row r="31" spans="1:21" ht="21" customHeight="1">
      <c r="A31" s="40" t="s">
        <v>1252</v>
      </c>
      <c r="B31" s="4" t="s">
        <v>74</v>
      </c>
      <c r="C31" s="22">
        <v>296</v>
      </c>
      <c r="D31" s="641"/>
      <c r="E31" s="22">
        <v>1892007</v>
      </c>
      <c r="F31" s="637"/>
      <c r="G31" s="334">
        <f>ROUND(SUM(C31+E31),1)</f>
        <v>1892303</v>
      </c>
      <c r="H31" s="679"/>
      <c r="I31" s="22">
        <v>1562546</v>
      </c>
      <c r="J31" s="668"/>
      <c r="K31" s="668"/>
      <c r="L31" s="668"/>
      <c r="M31" s="668"/>
      <c r="N31" s="668"/>
      <c r="O31" s="668"/>
      <c r="P31" s="668"/>
      <c r="Q31" s="668"/>
      <c r="R31" s="668"/>
      <c r="S31" s="668"/>
      <c r="T31" s="668"/>
      <c r="U31" s="668"/>
    </row>
    <row r="32" spans="1:21" ht="18">
      <c r="A32" s="4"/>
      <c r="B32" s="4" t="s">
        <v>74</v>
      </c>
      <c r="C32" s="38"/>
      <c r="D32" s="35"/>
      <c r="E32" s="38"/>
      <c r="F32" s="4"/>
      <c r="G32" s="6"/>
      <c r="H32" s="542"/>
      <c r="I32" s="6"/>
      <c r="J32" s="668"/>
      <c r="K32" s="668"/>
      <c r="L32" s="668"/>
      <c r="M32" s="668"/>
      <c r="N32" s="668"/>
      <c r="O32" s="668"/>
      <c r="P32" s="668"/>
      <c r="Q32" s="668"/>
      <c r="R32" s="668"/>
      <c r="S32" s="668"/>
      <c r="T32" s="668"/>
      <c r="U32" s="668"/>
    </row>
    <row r="33" spans="1:21" ht="21" customHeight="1" thickBot="1">
      <c r="A33" s="40" t="s">
        <v>1281</v>
      </c>
      <c r="B33" s="2" t="s">
        <v>74</v>
      </c>
      <c r="C33" s="385">
        <f>ROUND(SUM(C29:C31),1)</f>
        <v>223</v>
      </c>
      <c r="D33" s="36"/>
      <c r="E33" s="385">
        <f>ROUND(SUM(E29:E31),1)</f>
        <v>2222327</v>
      </c>
      <c r="F33" s="668"/>
      <c r="G33" s="418">
        <f>ROUND(SUM(G29:G31),1)</f>
        <v>2222550</v>
      </c>
      <c r="H33" s="5"/>
      <c r="I33" s="418">
        <f>ROUND(SUM(I29:I31),1)</f>
        <v>1892303</v>
      </c>
      <c r="J33" s="668"/>
      <c r="K33" s="668"/>
      <c r="L33" s="668"/>
      <c r="M33" s="668"/>
      <c r="N33" s="668"/>
      <c r="O33" s="668"/>
      <c r="P33" s="668"/>
      <c r="Q33" s="668"/>
      <c r="R33" s="668"/>
      <c r="S33" s="668"/>
      <c r="T33" s="668"/>
      <c r="U33" s="668"/>
    </row>
    <row r="34" spans="1:21" ht="16.5" thickTop="1">
      <c r="A34" s="4"/>
      <c r="B34" s="4" t="s">
        <v>74</v>
      </c>
      <c r="C34" s="668"/>
      <c r="D34" s="668"/>
      <c r="E34" s="668"/>
      <c r="F34" s="4"/>
      <c r="G34" s="680"/>
      <c r="H34" s="4"/>
      <c r="I34" s="680"/>
      <c r="J34" s="668"/>
      <c r="K34" s="668"/>
      <c r="L34" s="668"/>
      <c r="M34" s="668"/>
      <c r="N34" s="668"/>
      <c r="O34" s="668"/>
      <c r="P34" s="668"/>
      <c r="Q34" s="668"/>
      <c r="R34" s="668"/>
      <c r="S34" s="668"/>
      <c r="T34" s="668"/>
      <c r="U34" s="668"/>
    </row>
    <row r="35" spans="1:21" ht="15.75">
      <c r="A35" s="681"/>
      <c r="B35" s="4"/>
      <c r="C35" s="668"/>
      <c r="D35" s="668"/>
      <c r="E35" s="668"/>
      <c r="F35" s="4"/>
      <c r="G35" s="4"/>
      <c r="H35" s="4"/>
      <c r="I35" s="4"/>
      <c r="J35" s="668"/>
      <c r="K35" s="668"/>
      <c r="L35" s="668"/>
      <c r="M35" s="668"/>
      <c r="N35" s="668"/>
      <c r="O35" s="668"/>
      <c r="P35" s="668"/>
      <c r="Q35" s="668"/>
      <c r="R35" s="668"/>
      <c r="S35" s="668"/>
      <c r="T35" s="668"/>
      <c r="U35" s="668"/>
    </row>
    <row r="36" spans="1:21" ht="15.75">
      <c r="A36" s="668"/>
      <c r="B36" s="4"/>
      <c r="C36" s="668"/>
      <c r="D36" s="668"/>
      <c r="E36" s="668"/>
      <c r="F36" s="4"/>
      <c r="G36" s="4"/>
      <c r="H36" s="4"/>
      <c r="I36" s="4"/>
      <c r="J36" s="668"/>
      <c r="K36" s="668"/>
      <c r="L36" s="668"/>
      <c r="M36" s="668"/>
      <c r="N36" s="668"/>
      <c r="O36" s="668"/>
      <c r="P36" s="668"/>
      <c r="Q36" s="668"/>
      <c r="R36" s="668"/>
      <c r="S36" s="668"/>
      <c r="T36" s="668"/>
      <c r="U36" s="668"/>
    </row>
    <row r="37" spans="1:21" ht="15">
      <c r="A37"/>
      <c r="B37" s="668"/>
      <c r="C37" s="668"/>
      <c r="D37" s="668"/>
      <c r="E37" s="668"/>
      <c r="F37" s="668"/>
      <c r="G37" s="668"/>
      <c r="H37" s="668"/>
      <c r="I37" s="668"/>
      <c r="J37" s="668"/>
      <c r="K37" s="668"/>
      <c r="L37" s="668"/>
      <c r="M37" s="668"/>
      <c r="N37" s="668"/>
      <c r="O37" s="668"/>
      <c r="P37" s="668"/>
      <c r="Q37" s="668"/>
      <c r="R37" s="668"/>
      <c r="S37" s="668"/>
      <c r="T37" s="668"/>
      <c r="U37" s="668"/>
    </row>
    <row r="38" spans="1:21" ht="15">
      <c r="A38" s="668"/>
      <c r="B38" s="668"/>
      <c r="C38" s="668"/>
      <c r="D38" s="668"/>
      <c r="E38" s="668"/>
      <c r="F38" s="668"/>
      <c r="G38" s="668"/>
      <c r="H38" s="668"/>
      <c r="I38" s="668"/>
      <c r="J38" s="668"/>
      <c r="K38" s="668"/>
      <c r="L38" s="668"/>
      <c r="M38" s="668"/>
      <c r="N38" s="668"/>
      <c r="O38" s="668"/>
      <c r="P38" s="668"/>
      <c r="Q38" s="668"/>
      <c r="R38" s="668"/>
      <c r="S38" s="668"/>
      <c r="T38" s="668"/>
      <c r="U38" s="668"/>
    </row>
    <row r="39" spans="1:21" ht="15">
      <c r="A39" s="668"/>
      <c r="B39" s="668"/>
      <c r="C39" s="668"/>
      <c r="D39" s="668"/>
      <c r="E39" s="668"/>
      <c r="F39" s="668"/>
      <c r="G39" s="668"/>
      <c r="H39" s="668"/>
      <c r="I39" s="668"/>
      <c r="J39" s="668"/>
      <c r="K39" s="668"/>
      <c r="L39" s="668"/>
      <c r="M39" s="668"/>
      <c r="N39" s="668"/>
      <c r="O39" s="668"/>
      <c r="P39" s="668"/>
      <c r="Q39" s="668"/>
      <c r="R39" s="668"/>
      <c r="S39" s="668"/>
      <c r="T39" s="668"/>
      <c r="U39" s="668"/>
    </row>
    <row r="40" spans="1:21" ht="15">
      <c r="A40" s="668"/>
      <c r="B40" s="668"/>
      <c r="C40" s="668"/>
      <c r="D40" s="668"/>
      <c r="E40" s="668"/>
      <c r="F40" s="668"/>
      <c r="G40" s="668"/>
      <c r="H40" s="668"/>
      <c r="I40" s="668"/>
      <c r="J40" s="668"/>
      <c r="K40" s="668"/>
      <c r="L40" s="668"/>
      <c r="M40" s="668"/>
      <c r="N40" s="668"/>
      <c r="O40" s="668"/>
      <c r="P40" s="668"/>
      <c r="Q40" s="668"/>
      <c r="R40" s="668"/>
      <c r="S40" s="668"/>
      <c r="T40" s="668"/>
      <c r="U40" s="668"/>
    </row>
    <row r="41" spans="1:21" ht="15">
      <c r="A41" s="668"/>
      <c r="B41" s="668"/>
      <c r="C41" s="668"/>
      <c r="D41" s="668"/>
      <c r="E41" s="668"/>
      <c r="F41" s="668"/>
      <c r="G41" s="668"/>
      <c r="H41" s="668"/>
      <c r="I41" s="668"/>
      <c r="J41" s="668"/>
      <c r="K41" s="668"/>
      <c r="L41" s="668"/>
      <c r="M41" s="668"/>
      <c r="N41" s="668"/>
      <c r="O41" s="668"/>
      <c r="P41" s="668"/>
      <c r="Q41" s="668"/>
      <c r="R41" s="668"/>
      <c r="S41" s="668"/>
      <c r="T41" s="668"/>
      <c r="U41" s="668"/>
    </row>
    <row r="42" spans="1:21" ht="15">
      <c r="A42" s="668"/>
      <c r="B42" s="668"/>
      <c r="C42" s="668"/>
      <c r="D42" s="668"/>
      <c r="E42" s="668"/>
      <c r="F42" s="668"/>
      <c r="G42" s="668"/>
      <c r="H42" s="668"/>
      <c r="I42" s="668"/>
      <c r="J42" s="668"/>
      <c r="K42" s="668"/>
      <c r="L42" s="668"/>
      <c r="M42" s="668"/>
      <c r="N42" s="668"/>
      <c r="O42" s="668"/>
      <c r="P42" s="668"/>
      <c r="Q42" s="668"/>
      <c r="R42" s="668"/>
      <c r="S42" s="668"/>
      <c r="T42" s="668"/>
      <c r="U42" s="668"/>
    </row>
    <row r="43" spans="1:21" ht="15">
      <c r="A43" s="668"/>
      <c r="B43" s="668"/>
      <c r="C43" s="668"/>
      <c r="D43" s="668"/>
      <c r="E43" s="668"/>
      <c r="F43" s="668"/>
      <c r="G43" s="668"/>
      <c r="H43" s="668"/>
      <c r="I43" s="668"/>
      <c r="J43" s="668"/>
      <c r="K43" s="668"/>
      <c r="L43" s="668"/>
      <c r="M43" s="668"/>
      <c r="N43" s="668"/>
      <c r="O43" s="668"/>
      <c r="P43" s="668"/>
      <c r="Q43" s="668"/>
      <c r="R43" s="668"/>
      <c r="S43" s="668"/>
      <c r="T43" s="668"/>
      <c r="U43" s="668"/>
    </row>
    <row r="44" spans="1:21" ht="15">
      <c r="A44" s="668"/>
      <c r="B44" s="668"/>
      <c r="C44" s="668"/>
      <c r="D44" s="668"/>
      <c r="E44" s="668"/>
      <c r="F44" s="668"/>
      <c r="G44" s="668"/>
      <c r="H44" s="668"/>
      <c r="I44" s="668"/>
      <c r="J44" s="668"/>
      <c r="K44" s="668"/>
      <c r="L44" s="668"/>
      <c r="M44" s="668"/>
      <c r="N44" s="668"/>
      <c r="O44" s="668"/>
      <c r="P44" s="668"/>
      <c r="Q44" s="668"/>
      <c r="R44" s="668"/>
      <c r="S44" s="668"/>
      <c r="T44" s="668"/>
      <c r="U44" s="668"/>
    </row>
    <row r="45" spans="1:21" ht="15">
      <c r="A45" s="668"/>
      <c r="B45" s="668"/>
      <c r="C45" s="668"/>
      <c r="D45" s="668"/>
      <c r="E45" s="668"/>
      <c r="F45" s="668"/>
      <c r="G45" s="668"/>
      <c r="H45" s="668"/>
      <c r="I45" s="668"/>
      <c r="J45" s="668"/>
      <c r="K45" s="668"/>
      <c r="L45" s="668"/>
      <c r="M45" s="668"/>
      <c r="N45" s="668"/>
      <c r="O45" s="668"/>
      <c r="P45" s="668"/>
      <c r="Q45" s="668"/>
      <c r="R45" s="668"/>
      <c r="S45" s="668"/>
      <c r="T45" s="668"/>
      <c r="U45" s="668"/>
    </row>
    <row r="46" spans="1:21" ht="15">
      <c r="A46" s="668"/>
      <c r="B46" s="668"/>
      <c r="C46" s="668"/>
      <c r="D46" s="668"/>
      <c r="E46" s="668"/>
      <c r="F46" s="668"/>
      <c r="G46" s="668"/>
      <c r="H46" s="668"/>
      <c r="I46" s="668"/>
      <c r="J46" s="668"/>
      <c r="K46" s="668"/>
      <c r="L46" s="668"/>
      <c r="M46" s="668"/>
      <c r="N46" s="668"/>
      <c r="O46" s="668"/>
      <c r="P46" s="668"/>
      <c r="Q46" s="668"/>
      <c r="R46" s="668"/>
      <c r="S46" s="668"/>
      <c r="T46" s="668"/>
      <c r="U46" s="668"/>
    </row>
    <row r="47" spans="1:21" ht="15">
      <c r="A47" s="668"/>
      <c r="B47" s="668"/>
      <c r="C47" s="668"/>
      <c r="D47" s="668"/>
      <c r="E47" s="668"/>
      <c r="F47" s="668"/>
      <c r="G47" s="668"/>
      <c r="H47" s="668"/>
      <c r="I47" s="668"/>
      <c r="J47" s="668"/>
      <c r="K47" s="668"/>
      <c r="L47" s="668"/>
      <c r="M47" s="668"/>
      <c r="N47" s="668"/>
      <c r="O47" s="668"/>
      <c r="P47" s="668"/>
      <c r="Q47" s="668"/>
      <c r="R47" s="668"/>
      <c r="S47" s="668"/>
      <c r="T47" s="668"/>
      <c r="U47" s="668"/>
    </row>
    <row r="48" spans="1:21" ht="15">
      <c r="A48" s="668"/>
      <c r="B48" s="668"/>
      <c r="C48" s="668"/>
      <c r="D48" s="668"/>
      <c r="E48" s="668"/>
      <c r="F48" s="668"/>
      <c r="G48" s="668"/>
      <c r="H48" s="668"/>
      <c r="I48" s="668"/>
      <c r="J48" s="668"/>
      <c r="K48" s="668"/>
      <c r="L48" s="668"/>
      <c r="M48" s="668"/>
      <c r="N48" s="668"/>
      <c r="O48" s="668"/>
      <c r="P48" s="668"/>
      <c r="Q48" s="668"/>
      <c r="R48" s="668"/>
      <c r="S48" s="668"/>
      <c r="T48" s="668"/>
      <c r="U48" s="668"/>
    </row>
    <row r="49" spans="1:21" ht="15">
      <c r="A49" s="668"/>
      <c r="B49" s="668"/>
      <c r="C49" s="668"/>
      <c r="D49" s="668"/>
      <c r="E49" s="668"/>
      <c r="F49" s="668"/>
      <c r="G49" s="668"/>
      <c r="H49" s="668"/>
      <c r="I49" s="668"/>
      <c r="J49" s="668"/>
      <c r="K49" s="668"/>
      <c r="L49" s="668"/>
      <c r="M49" s="668"/>
      <c r="N49" s="668"/>
      <c r="O49" s="668"/>
      <c r="P49" s="668"/>
      <c r="Q49" s="668"/>
      <c r="R49" s="668"/>
      <c r="S49" s="668"/>
      <c r="T49" s="668"/>
      <c r="U49" s="668"/>
    </row>
    <row r="50" spans="1:21" ht="15">
      <c r="A50" s="668"/>
      <c r="B50" s="668"/>
      <c r="C50" s="668"/>
      <c r="D50" s="668"/>
      <c r="E50" s="668"/>
      <c r="F50" s="668"/>
      <c r="G50" s="668"/>
      <c r="H50" s="668"/>
      <c r="I50" s="668"/>
      <c r="J50" s="668"/>
      <c r="K50" s="668"/>
      <c r="L50" s="668"/>
      <c r="M50" s="668"/>
      <c r="N50" s="668"/>
      <c r="O50" s="668"/>
      <c r="P50" s="668"/>
      <c r="Q50" s="668"/>
      <c r="R50" s="668"/>
      <c r="S50" s="668"/>
      <c r="T50" s="668"/>
      <c r="U50" s="668"/>
    </row>
  </sheetData>
  <printOptions horizontalCentered="1"/>
  <pageMargins left="0.25" right="0.25" top="0.75" bottom="0.25" header="0" footer="0.25"/>
  <pageSetup scale="66" orientation="landscape" r:id="rId1"/>
  <headerFooter scaleWithDoc="0">
    <oddFooter xml:space="preserve">&amp;R&amp;8 57&amp;12
</oddFooter>
  </headerFooter>
  <customProperties>
    <customPr name="SheetOptions" r:id="rId2"/>
  </customProperties>
  <ignoredErrors>
    <ignoredError sqref="G20:G23 G27:G30 G32:G33" evalError="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autoPageBreaks="0" fitToPage="1"/>
  </sheetPr>
  <dimension ref="A1:L35"/>
  <sheetViews>
    <sheetView showGridLines="0" zoomScale="80" zoomScaleNormal="80" workbookViewId="0"/>
  </sheetViews>
  <sheetFormatPr defaultColWidth="9.77734375" defaultRowHeight="15"/>
  <cols>
    <col min="1" max="1" width="57.21875" style="161" customWidth="1"/>
    <col min="2" max="2" width="2.77734375" style="161" customWidth="1"/>
    <col min="3" max="3" width="17.109375" style="161" customWidth="1"/>
    <col min="4" max="4" width="2.77734375" style="161" customWidth="1"/>
    <col min="5" max="5" width="17.109375" style="161" customWidth="1"/>
    <col min="6" max="6" width="2.77734375" style="161" customWidth="1"/>
    <col min="7" max="7" width="16.44140625" style="161" customWidth="1"/>
    <col min="8" max="8" width="2.77734375" style="161" customWidth="1"/>
    <col min="9" max="9" width="22.5546875" style="161" customWidth="1"/>
    <col min="10" max="10" width="2.77734375" style="161" customWidth="1"/>
    <col min="11" max="11" width="22.5546875" style="161" customWidth="1"/>
    <col min="12" max="12" width="5.109375" style="161" customWidth="1"/>
    <col min="13" max="16384" width="9.77734375" style="161"/>
  </cols>
  <sheetData>
    <row r="1" spans="1:12">
      <c r="A1" s="208" t="s">
        <v>60</v>
      </c>
    </row>
    <row r="3" spans="1:12" s="118" customFormat="1" ht="18" customHeight="1">
      <c r="A3" s="83" t="s">
        <v>112</v>
      </c>
      <c r="B3" s="682"/>
      <c r="C3" s="161"/>
      <c r="D3" s="161"/>
      <c r="E3" s="161"/>
      <c r="F3" s="683"/>
      <c r="G3" s="161"/>
      <c r="H3" s="683"/>
      <c r="I3" s="161"/>
      <c r="J3" s="683"/>
      <c r="K3" s="161"/>
      <c r="L3" s="161"/>
    </row>
    <row r="4" spans="1:12" s="118" customFormat="1" ht="21" customHeight="1">
      <c r="A4" s="153" t="s">
        <v>1004</v>
      </c>
      <c r="B4" s="684"/>
      <c r="C4" s="161"/>
      <c r="D4" s="161"/>
      <c r="E4" s="161"/>
      <c r="F4" s="683"/>
      <c r="G4" s="161"/>
      <c r="H4" s="683"/>
      <c r="I4" s="161"/>
      <c r="J4" s="683"/>
      <c r="K4" s="161"/>
      <c r="L4" s="161"/>
    </row>
    <row r="5" spans="1:12" s="118" customFormat="1" ht="18" customHeight="1">
      <c r="A5" s="83" t="s">
        <v>409</v>
      </c>
      <c r="B5" s="682"/>
      <c r="C5" s="161"/>
      <c r="D5" s="161"/>
      <c r="E5" s="161"/>
      <c r="F5" s="683"/>
      <c r="G5" s="161"/>
      <c r="H5" s="683"/>
      <c r="I5" s="161"/>
      <c r="J5" s="683"/>
      <c r="K5" s="685" t="s">
        <v>1005</v>
      </c>
      <c r="L5" s="161"/>
    </row>
    <row r="6" spans="1:12" s="118" customFormat="1" ht="18" customHeight="1">
      <c r="A6" s="153" t="s">
        <v>65</v>
      </c>
      <c r="B6" s="686"/>
      <c r="C6" s="161"/>
      <c r="D6" s="161"/>
      <c r="E6" s="161"/>
      <c r="F6" s="683"/>
      <c r="G6" s="161"/>
      <c r="H6" s="683"/>
      <c r="I6" s="161"/>
      <c r="J6" s="683"/>
      <c r="K6" s="161"/>
      <c r="L6" s="161"/>
    </row>
    <row r="7" spans="1:12" s="118" customFormat="1" ht="17.25" customHeight="1">
      <c r="A7" s="153" t="s">
        <v>1289</v>
      </c>
      <c r="B7" s="686"/>
      <c r="C7" s="161"/>
      <c r="D7" s="161"/>
      <c r="E7" s="161"/>
      <c r="F7" s="683"/>
      <c r="G7" s="161"/>
      <c r="H7" s="683"/>
      <c r="I7" s="161"/>
      <c r="J7" s="683"/>
      <c r="K7" s="161"/>
      <c r="L7" s="161"/>
    </row>
    <row r="8" spans="1:12" s="118" customFormat="1" ht="17.25" customHeight="1">
      <c r="A8" s="83" t="s">
        <v>157</v>
      </c>
      <c r="B8" s="682"/>
      <c r="C8" s="161"/>
      <c r="D8" s="161"/>
      <c r="E8" s="161"/>
      <c r="F8" s="683"/>
      <c r="G8" s="161"/>
      <c r="H8" s="683"/>
      <c r="I8" s="161"/>
      <c r="J8" s="683"/>
      <c r="K8" s="161"/>
      <c r="L8" s="161"/>
    </row>
    <row r="9" spans="1:12" s="118" customFormat="1" ht="19.5" customHeight="1">
      <c r="A9" s="83"/>
      <c r="B9" s="83"/>
      <c r="C9" s="161"/>
      <c r="D9" s="161"/>
      <c r="E9" s="161"/>
      <c r="F9" s="683"/>
      <c r="G9" s="161"/>
      <c r="H9" s="683"/>
      <c r="I9" s="161"/>
      <c r="J9" s="683"/>
      <c r="K9" s="161"/>
      <c r="L9" s="161"/>
    </row>
    <row r="10" spans="1:12" s="118" customFormat="1" ht="19.5" customHeight="1">
      <c r="A10" s="83"/>
      <c r="B10" s="83"/>
      <c r="C10" s="161"/>
      <c r="D10" s="161"/>
      <c r="E10" s="161"/>
      <c r="F10" s="683"/>
      <c r="G10" s="161"/>
      <c r="H10" s="683"/>
      <c r="I10" s="161"/>
      <c r="J10" s="683"/>
      <c r="K10" s="161"/>
      <c r="L10" s="161"/>
    </row>
    <row r="11" spans="1:12" s="118" customFormat="1" ht="20.100000000000001" customHeight="1">
      <c r="A11" s="30"/>
      <c r="B11" s="30"/>
      <c r="C11" s="30"/>
      <c r="D11" s="30"/>
      <c r="E11" s="30"/>
      <c r="F11" s="35"/>
      <c r="G11" s="30"/>
      <c r="H11" s="35"/>
      <c r="I11" s="30"/>
      <c r="J11" s="35"/>
      <c r="K11" s="30"/>
      <c r="L11" s="30"/>
    </row>
    <row r="12" spans="1:12" s="118" customFormat="1" ht="20.100000000000001" customHeight="1">
      <c r="A12" s="82"/>
      <c r="B12" s="82"/>
      <c r="C12" s="84" t="s">
        <v>1006</v>
      </c>
      <c r="D12" s="84"/>
      <c r="E12" s="84" t="s">
        <v>1007</v>
      </c>
      <c r="F12" s="582"/>
      <c r="G12" s="84" t="s">
        <v>1008</v>
      </c>
      <c r="H12" s="582"/>
      <c r="I12" s="82"/>
      <c r="J12" s="582"/>
      <c r="K12" s="82"/>
      <c r="L12" s="30"/>
    </row>
    <row r="13" spans="1:12" s="118" customFormat="1" ht="20.100000000000001" customHeight="1">
      <c r="A13" s="82"/>
      <c r="B13" s="82"/>
      <c r="C13" s="84" t="s">
        <v>1009</v>
      </c>
      <c r="D13" s="84"/>
      <c r="E13" s="84" t="s">
        <v>1010</v>
      </c>
      <c r="F13" s="582"/>
      <c r="G13" s="673" t="s">
        <v>1009</v>
      </c>
      <c r="H13" s="582"/>
      <c r="I13" s="162" t="s">
        <v>907</v>
      </c>
      <c r="J13" s="687"/>
      <c r="K13" s="687"/>
      <c r="L13" s="30"/>
    </row>
    <row r="14" spans="1:12" s="118" customFormat="1" ht="20.100000000000001" customHeight="1">
      <c r="A14" s="82"/>
      <c r="B14" s="82"/>
      <c r="C14" s="84" t="s">
        <v>1011</v>
      </c>
      <c r="D14" s="84"/>
      <c r="E14" s="84" t="s">
        <v>430</v>
      </c>
      <c r="F14" s="582"/>
      <c r="G14" s="84" t="s">
        <v>1011</v>
      </c>
      <c r="H14" s="582"/>
      <c r="I14" s="688"/>
      <c r="J14" s="689"/>
      <c r="K14" s="688"/>
      <c r="L14" s="30"/>
    </row>
    <row r="15" spans="1:12" s="118" customFormat="1" ht="20.100000000000001" customHeight="1">
      <c r="A15" s="82"/>
      <c r="B15" s="82"/>
      <c r="C15" s="84" t="s">
        <v>1012</v>
      </c>
      <c r="D15" s="84"/>
      <c r="E15" s="576">
        <v>-22022</v>
      </c>
      <c r="F15" s="582"/>
      <c r="G15" s="84" t="s">
        <v>1013</v>
      </c>
      <c r="H15" s="582"/>
      <c r="I15" s="84" t="s">
        <v>1290</v>
      </c>
      <c r="J15" s="582"/>
      <c r="K15" s="84" t="s">
        <v>1259</v>
      </c>
      <c r="L15" s="30"/>
    </row>
    <row r="16" spans="1:12" s="118" customFormat="1" ht="19.5" customHeight="1">
      <c r="A16" s="83" t="s">
        <v>72</v>
      </c>
      <c r="B16" s="83"/>
      <c r="C16" s="688"/>
      <c r="D16" s="82"/>
      <c r="E16" s="82"/>
      <c r="F16" s="582"/>
      <c r="G16" s="688"/>
      <c r="H16" s="582"/>
      <c r="I16" s="688"/>
      <c r="J16" s="582"/>
      <c r="K16" s="688"/>
      <c r="L16" s="30"/>
    </row>
    <row r="17" spans="1:12" s="118" customFormat="1" ht="20.100000000000001" customHeight="1">
      <c r="A17" s="690" t="s">
        <v>1014</v>
      </c>
      <c r="B17" s="542" t="s">
        <v>74</v>
      </c>
      <c r="C17" s="579">
        <v>477</v>
      </c>
      <c r="D17" s="579"/>
      <c r="E17" s="579">
        <v>1159</v>
      </c>
      <c r="F17" s="582"/>
      <c r="G17" s="579">
        <v>1335</v>
      </c>
      <c r="H17" s="582"/>
      <c r="I17" s="579">
        <f>ROUND(SUM(C17:G17),1)</f>
        <v>2971</v>
      </c>
      <c r="J17" s="582"/>
      <c r="K17" s="579">
        <v>-14402</v>
      </c>
      <c r="L17" s="82"/>
    </row>
    <row r="18" spans="1:12" ht="24" customHeight="1">
      <c r="A18" s="153" t="s">
        <v>1015</v>
      </c>
      <c r="B18" s="542" t="s">
        <v>74</v>
      </c>
      <c r="C18" s="691">
        <f>ROUND(SUM(C17:C17),1)</f>
        <v>477</v>
      </c>
      <c r="D18" s="586"/>
      <c r="E18" s="691">
        <f>ROUND(SUM(E17:E17),1)</f>
        <v>1159</v>
      </c>
      <c r="F18" s="692"/>
      <c r="G18" s="691">
        <f>ROUND(SUM(G17:G17),1)</f>
        <v>1335</v>
      </c>
      <c r="H18" s="692"/>
      <c r="I18" s="691">
        <f>ROUND(SUM(I17:I17),1)</f>
        <v>2971</v>
      </c>
      <c r="J18" s="692"/>
      <c r="K18" s="691">
        <f>ROUND(SUM(K17:K17),1)</f>
        <v>-14402</v>
      </c>
      <c r="L18" s="39"/>
    </row>
    <row r="19" spans="1:12" ht="18">
      <c r="A19" s="153"/>
      <c r="B19" s="542" t="s">
        <v>74</v>
      </c>
      <c r="C19" s="586"/>
      <c r="D19" s="586"/>
      <c r="E19" s="586"/>
      <c r="F19" s="692"/>
      <c r="G19" s="586"/>
      <c r="H19" s="692"/>
      <c r="I19" s="586"/>
      <c r="J19" s="692"/>
      <c r="K19" s="586"/>
      <c r="L19" s="39"/>
    </row>
    <row r="20" spans="1:12" ht="20.100000000000001" customHeight="1">
      <c r="A20" s="83" t="s">
        <v>80</v>
      </c>
      <c r="B20" s="542" t="s">
        <v>74</v>
      </c>
      <c r="C20" s="581"/>
      <c r="D20" s="581"/>
      <c r="E20" s="581"/>
      <c r="F20" s="693"/>
      <c r="G20" s="581"/>
      <c r="H20" s="693"/>
      <c r="I20" s="581"/>
      <c r="J20" s="693"/>
      <c r="K20" s="581"/>
      <c r="L20" s="30"/>
    </row>
    <row r="21" spans="1:12" ht="20.100000000000001" customHeight="1">
      <c r="A21" s="82" t="s">
        <v>126</v>
      </c>
      <c r="B21" s="542" t="s">
        <v>74</v>
      </c>
      <c r="C21" s="581"/>
      <c r="D21" s="581"/>
      <c r="E21" s="581"/>
      <c r="F21" s="693"/>
      <c r="G21" s="581"/>
      <c r="H21" s="693"/>
      <c r="I21" s="581"/>
      <c r="J21" s="693"/>
      <c r="K21" s="581"/>
      <c r="L21" s="30"/>
    </row>
    <row r="22" spans="1:12" ht="20.100000000000001" customHeight="1">
      <c r="A22" s="690" t="s">
        <v>1016</v>
      </c>
      <c r="B22" s="542" t="s">
        <v>74</v>
      </c>
      <c r="C22" s="581">
        <v>21</v>
      </c>
      <c r="D22" s="581"/>
      <c r="E22" s="581">
        <v>433</v>
      </c>
      <c r="F22" s="693"/>
      <c r="G22" s="581">
        <v>124</v>
      </c>
      <c r="H22" s="693"/>
      <c r="I22" s="581">
        <f>ROUND(SUM(C22:G22),1)</f>
        <v>578</v>
      </c>
      <c r="J22" s="693"/>
      <c r="K22" s="581">
        <v>491</v>
      </c>
      <c r="L22" s="30"/>
    </row>
    <row r="23" spans="1:12" ht="20.100000000000001" customHeight="1">
      <c r="A23" s="690" t="s">
        <v>1017</v>
      </c>
      <c r="B23" s="542" t="s">
        <v>74</v>
      </c>
      <c r="C23" s="581">
        <v>2</v>
      </c>
      <c r="D23" s="581"/>
      <c r="E23" s="581">
        <v>127</v>
      </c>
      <c r="F23" s="693"/>
      <c r="G23" s="581">
        <v>4</v>
      </c>
      <c r="H23" s="693"/>
      <c r="I23" s="581">
        <f>ROUND(SUM(C23:G23),1)</f>
        <v>133</v>
      </c>
      <c r="J23" s="693"/>
      <c r="K23" s="581">
        <v>121</v>
      </c>
      <c r="L23" s="30"/>
    </row>
    <row r="24" spans="1:12" ht="20.100000000000001" customHeight="1">
      <c r="A24" s="690" t="s">
        <v>1018</v>
      </c>
      <c r="B24" s="542" t="s">
        <v>74</v>
      </c>
      <c r="C24" s="581">
        <v>9</v>
      </c>
      <c r="D24" s="581"/>
      <c r="E24" s="581">
        <v>251</v>
      </c>
      <c r="F24" s="693"/>
      <c r="G24" s="581">
        <v>75</v>
      </c>
      <c r="H24" s="693"/>
      <c r="I24" s="581">
        <f>ROUND(SUM(C24:G24),1)</f>
        <v>335</v>
      </c>
      <c r="J24" s="693"/>
      <c r="K24" s="581">
        <v>339</v>
      </c>
      <c r="L24" s="30"/>
    </row>
    <row r="25" spans="1:12" ht="24.75" customHeight="1">
      <c r="A25" s="153" t="s">
        <v>1019</v>
      </c>
      <c r="B25" s="542" t="s">
        <v>74</v>
      </c>
      <c r="C25" s="583">
        <f>ROUND(SUM(C21:C24),1)</f>
        <v>32</v>
      </c>
      <c r="D25" s="586"/>
      <c r="E25" s="583">
        <f>ROUND(SUM(E21:E24),1)</f>
        <v>811</v>
      </c>
      <c r="F25" s="692"/>
      <c r="G25" s="583">
        <f>ROUND(SUM(G21:G24),1)</f>
        <v>203</v>
      </c>
      <c r="H25" s="692"/>
      <c r="I25" s="583">
        <f>ROUND(SUM(I21:I24),1)</f>
        <v>1046</v>
      </c>
      <c r="J25" s="692"/>
      <c r="K25" s="583">
        <f>ROUND(SUM(K21:K24),1)</f>
        <v>951</v>
      </c>
      <c r="L25" s="30"/>
    </row>
    <row r="26" spans="1:12" ht="18">
      <c r="A26" s="153"/>
      <c r="B26" s="542" t="s">
        <v>74</v>
      </c>
      <c r="C26" s="694"/>
      <c r="D26" s="586"/>
      <c r="E26" s="694"/>
      <c r="F26" s="692"/>
      <c r="G26" s="694"/>
      <c r="H26" s="692"/>
      <c r="I26" s="694"/>
      <c r="J26" s="692"/>
      <c r="K26" s="694"/>
      <c r="L26" s="30"/>
    </row>
    <row r="27" spans="1:12" ht="20.100000000000001" customHeight="1">
      <c r="A27" s="153" t="s">
        <v>1020</v>
      </c>
      <c r="B27" s="542" t="s">
        <v>74</v>
      </c>
      <c r="C27" s="695">
        <f>ROUND(SUM(C18-C25),1)</f>
        <v>445</v>
      </c>
      <c r="D27" s="586"/>
      <c r="E27" s="695">
        <f>ROUND(SUM(E18-E25),1)</f>
        <v>348</v>
      </c>
      <c r="F27" s="692"/>
      <c r="G27" s="695">
        <f>ROUND(SUM(G18-G25),1)</f>
        <v>1132</v>
      </c>
      <c r="H27" s="692"/>
      <c r="I27" s="704">
        <f>ROUND(SUM(I18-I25),1)</f>
        <v>1925</v>
      </c>
      <c r="J27" s="692"/>
      <c r="K27" s="695">
        <f>ROUND(SUM(K18-K25),1)</f>
        <v>-15353</v>
      </c>
      <c r="L27" s="30"/>
    </row>
    <row r="28" spans="1:12" ht="17.100000000000001" customHeight="1">
      <c r="A28" s="82"/>
      <c r="B28" s="542" t="s">
        <v>74</v>
      </c>
      <c r="C28" s="581"/>
      <c r="D28" s="581"/>
      <c r="E28" s="581"/>
      <c r="F28" s="693"/>
      <c r="G28" s="581"/>
      <c r="H28" s="693"/>
      <c r="I28" s="581"/>
      <c r="J28" s="693"/>
      <c r="K28" s="581"/>
      <c r="L28" s="30"/>
    </row>
    <row r="29" spans="1:12" ht="20.100000000000001" customHeight="1">
      <c r="A29" s="153" t="s">
        <v>1021</v>
      </c>
      <c r="B29" s="542" t="s">
        <v>74</v>
      </c>
      <c r="C29" s="586">
        <v>3827</v>
      </c>
      <c r="D29" s="696"/>
      <c r="E29" s="586">
        <v>27002</v>
      </c>
      <c r="F29" s="697"/>
      <c r="G29" s="586">
        <v>13822</v>
      </c>
      <c r="H29" s="698"/>
      <c r="I29" s="696">
        <f>ROUND(SUM(C29:G29),1)</f>
        <v>44651</v>
      </c>
      <c r="J29" s="697"/>
      <c r="K29" s="586">
        <v>60004</v>
      </c>
      <c r="L29" s="30"/>
    </row>
    <row r="30" spans="1:12" ht="20.100000000000001" customHeight="1">
      <c r="A30" s="153"/>
      <c r="B30" s="542" t="s">
        <v>74</v>
      </c>
      <c r="C30" s="688"/>
      <c r="D30" s="82"/>
      <c r="E30" s="688"/>
      <c r="F30" s="582"/>
      <c r="G30" s="688"/>
      <c r="H30" s="582"/>
      <c r="I30" s="688"/>
      <c r="J30" s="582"/>
      <c r="K30" s="688"/>
      <c r="L30" s="30"/>
    </row>
    <row r="31" spans="1:12" ht="24" customHeight="1" thickBot="1">
      <c r="A31" s="153" t="s">
        <v>1022</v>
      </c>
      <c r="B31" s="542" t="s">
        <v>74</v>
      </c>
      <c r="C31" s="699">
        <f>ROUND(SUM(C27:C29),1)</f>
        <v>4272</v>
      </c>
      <c r="D31" s="699"/>
      <c r="E31" s="700">
        <f>ROUND(SUM(E27:E29),1)</f>
        <v>27350</v>
      </c>
      <c r="F31" s="121"/>
      <c r="G31" s="699">
        <f>ROUND(SUM(G27:G29),1)</f>
        <v>14954</v>
      </c>
      <c r="H31" s="121"/>
      <c r="I31" s="699">
        <f>ROUND(SUM(I27:I29),1)</f>
        <v>46576</v>
      </c>
      <c r="J31" s="121"/>
      <c r="K31" s="699">
        <f>ROUND(SUM(K27:K29),1)</f>
        <v>44651</v>
      </c>
      <c r="L31" s="30"/>
    </row>
    <row r="32" spans="1:12" ht="16.350000000000001" customHeight="1" thickTop="1">
      <c r="A32" s="82"/>
      <c r="B32" s="82"/>
      <c r="C32" s="701"/>
      <c r="D32" s="82"/>
      <c r="E32" s="82"/>
      <c r="F32" s="582"/>
      <c r="G32" s="701"/>
      <c r="H32" s="582"/>
      <c r="I32" s="701"/>
      <c r="J32" s="582"/>
      <c r="K32" s="701"/>
      <c r="L32" s="30"/>
    </row>
    <row r="33" spans="1:12" ht="15.75">
      <c r="A33" s="318" t="s">
        <v>74</v>
      </c>
      <c r="B33" s="702"/>
      <c r="C33" s="164"/>
      <c r="D33" s="164"/>
      <c r="E33" s="164"/>
      <c r="F33" s="164"/>
      <c r="G33" s="164"/>
      <c r="H33" s="164"/>
      <c r="I33" s="164"/>
      <c r="J33" s="164"/>
      <c r="K33" s="164"/>
      <c r="L33" s="164"/>
    </row>
    <row r="34" spans="1:12">
      <c r="A34" s="34"/>
      <c r="B34" s="34"/>
      <c r="C34" s="165"/>
      <c r="D34" s="165"/>
      <c r="E34" s="165"/>
      <c r="F34" s="165"/>
      <c r="G34" s="165"/>
      <c r="H34" s="165"/>
      <c r="I34" s="165"/>
      <c r="J34" s="165"/>
      <c r="K34" s="165"/>
      <c r="L34" s="165"/>
    </row>
    <row r="35" spans="1:12">
      <c r="A35" s="30"/>
      <c r="B35" s="30"/>
      <c r="C35" s="30"/>
      <c r="D35" s="30"/>
      <c r="E35" s="30"/>
      <c r="F35" s="35"/>
      <c r="G35" s="30"/>
      <c r="H35" s="35"/>
      <c r="I35" s="30"/>
      <c r="J35" s="35"/>
      <c r="K35" s="30"/>
      <c r="L35" s="30"/>
    </row>
  </sheetData>
  <printOptions horizontalCentered="1"/>
  <pageMargins left="0.25" right="0.25" top="0.75" bottom="0.25" header="0" footer="0.25"/>
  <pageSetup orientation="landscape" r:id="rId1"/>
  <headerFooter scaleWithDoc="0">
    <oddFooter>&amp;R&amp;8 58</oddFooter>
  </headerFooter>
  <customProperties>
    <customPr name="SheetOptions" r:id="rId2"/>
  </customProperties>
  <ignoredErrors>
    <ignoredError sqref="D18:D19 D28 D17 D25:D26 D22 D23 D24 D27 C30:I31 D29 F29 H24 H17 H29 F18:F19 F28 F17 F25:F26 F22 F23 F24 F27 H18:I19 H28:I28 H25:I26 H22 H23 H27 D20:D21 F20:F21 H20:I21" evalErro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N39"/>
  <sheetViews>
    <sheetView showGridLines="0" zoomScale="80" zoomScaleNormal="80" workbookViewId="0"/>
  </sheetViews>
  <sheetFormatPr defaultColWidth="8.77734375" defaultRowHeight="15"/>
  <cols>
    <col min="1" max="1" width="82.44140625" style="166" customWidth="1"/>
    <col min="2" max="2" width="2" style="167" customWidth="1"/>
    <col min="3" max="3" width="15.77734375" style="166" customWidth="1"/>
    <col min="4" max="4" width="3.109375" style="167" customWidth="1"/>
    <col min="5" max="5" width="20.5546875" style="166" customWidth="1"/>
    <col min="6" max="7" width="3.109375" style="167" customWidth="1"/>
    <col min="8" max="8" width="15.109375" style="166" customWidth="1"/>
    <col min="9" max="9" width="3.109375" style="167" customWidth="1"/>
    <col min="10" max="10" width="20.109375" style="166" customWidth="1"/>
    <col min="11" max="11" width="3.109375" style="167" customWidth="1"/>
    <col min="12" max="12" width="21.77734375" style="166" customWidth="1"/>
    <col min="13" max="13" width="4.77734375" style="166" bestFit="1" customWidth="1"/>
    <col min="14" max="14" width="6.44140625" style="434" customWidth="1"/>
    <col min="15" max="16384" width="8.77734375" style="166"/>
  </cols>
  <sheetData>
    <row r="1" spans="1:12">
      <c r="A1" s="208" t="s">
        <v>60</v>
      </c>
    </row>
    <row r="3" spans="1:12" s="437" customFormat="1" ht="23.25">
      <c r="A3" s="435" t="s">
        <v>112</v>
      </c>
      <c r="B3" s="436"/>
      <c r="D3" s="438"/>
      <c r="F3" s="438"/>
      <c r="G3" s="438"/>
      <c r="I3" s="438"/>
      <c r="K3" s="438"/>
    </row>
    <row r="4" spans="1:12" s="437" customFormat="1" ht="23.25">
      <c r="A4" s="435" t="s">
        <v>1336</v>
      </c>
      <c r="B4" s="436"/>
      <c r="D4" s="438"/>
      <c r="F4" s="438"/>
      <c r="G4" s="438"/>
      <c r="I4" s="438"/>
      <c r="K4" s="438"/>
    </row>
    <row r="5" spans="1:12" s="437" customFormat="1" ht="23.25">
      <c r="A5" s="435" t="s">
        <v>409</v>
      </c>
      <c r="B5" s="436"/>
      <c r="D5" s="438"/>
      <c r="F5" s="438"/>
      <c r="G5" s="438"/>
      <c r="I5" s="438"/>
      <c r="K5" s="438"/>
      <c r="L5" s="439" t="s">
        <v>1023</v>
      </c>
    </row>
    <row r="6" spans="1:12" s="437" customFormat="1" ht="23.25">
      <c r="A6" s="435" t="s">
        <v>919</v>
      </c>
      <c r="B6" s="436"/>
      <c r="D6" s="438"/>
      <c r="F6" s="438"/>
      <c r="G6" s="438"/>
      <c r="I6" s="438"/>
      <c r="K6" s="438"/>
    </row>
    <row r="7" spans="1:12" s="437" customFormat="1" ht="23.25">
      <c r="A7" s="440" t="s">
        <v>1289</v>
      </c>
      <c r="B7" s="441"/>
      <c r="D7" s="438"/>
      <c r="F7" s="438"/>
      <c r="G7" s="438"/>
      <c r="I7" s="438"/>
      <c r="K7" s="438"/>
    </row>
    <row r="8" spans="1:12" s="437" customFormat="1" ht="23.25">
      <c r="A8" s="435" t="s">
        <v>157</v>
      </c>
      <c r="B8" s="441"/>
      <c r="D8" s="438"/>
      <c r="F8" s="438"/>
      <c r="G8" s="438"/>
      <c r="I8" s="438"/>
      <c r="K8" s="438"/>
    </row>
    <row r="9" spans="1:12" s="437" customFormat="1" ht="10.5" customHeight="1">
      <c r="A9" s="442"/>
      <c r="B9" s="441"/>
      <c r="D9" s="438"/>
      <c r="F9" s="438"/>
      <c r="G9" s="438"/>
      <c r="I9" s="438"/>
      <c r="K9" s="438"/>
    </row>
    <row r="10" spans="1:12" s="437" customFormat="1" ht="20.100000000000001" customHeight="1">
      <c r="A10" s="442"/>
      <c r="B10" s="441"/>
      <c r="D10" s="438"/>
      <c r="F10" s="438"/>
      <c r="G10" s="438"/>
      <c r="I10" s="438"/>
      <c r="K10" s="438"/>
    </row>
    <row r="11" spans="1:12" s="448" customFormat="1" ht="20.100000000000001" customHeight="1">
      <c r="A11" s="443"/>
      <c r="B11" s="444"/>
      <c r="C11" s="445"/>
      <c r="D11" s="446"/>
      <c r="E11" s="736" t="s">
        <v>1024</v>
      </c>
      <c r="F11" s="734"/>
      <c r="G11" s="734"/>
      <c r="H11" s="873" t="s">
        <v>1025</v>
      </c>
      <c r="I11" s="873"/>
      <c r="J11" s="873"/>
      <c r="K11" s="447"/>
      <c r="L11" s="447"/>
    </row>
    <row r="12" spans="1:12" s="448" customFormat="1" ht="20.25">
      <c r="A12" s="443"/>
      <c r="B12" s="444"/>
      <c r="C12" s="443"/>
      <c r="D12" s="449"/>
      <c r="E12" s="443"/>
      <c r="F12" s="449"/>
      <c r="G12" s="449"/>
      <c r="H12" s="443"/>
      <c r="I12" s="449"/>
      <c r="J12" s="443"/>
      <c r="K12" s="449"/>
      <c r="L12" s="443"/>
    </row>
    <row r="13" spans="1:12" s="448" customFormat="1" ht="20.100000000000001" customHeight="1">
      <c r="A13" s="443"/>
      <c r="B13" s="449"/>
      <c r="C13" s="450"/>
      <c r="D13" s="451"/>
      <c r="E13" s="450"/>
      <c r="F13" s="451"/>
      <c r="G13" s="451"/>
      <c r="H13" s="450"/>
      <c r="I13" s="451"/>
      <c r="J13" s="450"/>
      <c r="K13" s="451"/>
      <c r="L13" s="450"/>
    </row>
    <row r="14" spans="1:12" s="448" customFormat="1" ht="22.35" customHeight="1">
      <c r="A14" s="443"/>
      <c r="B14" s="449"/>
      <c r="C14" s="452" t="s">
        <v>1026</v>
      </c>
      <c r="D14" s="451"/>
      <c r="E14" s="450"/>
      <c r="F14" s="451"/>
      <c r="G14" s="451"/>
      <c r="H14" s="450"/>
      <c r="I14" s="451"/>
      <c r="J14" s="452" t="s">
        <v>1027</v>
      </c>
      <c r="K14" s="451"/>
      <c r="L14" s="452" t="s">
        <v>1026</v>
      </c>
    </row>
    <row r="15" spans="1:12" s="448" customFormat="1" ht="20.100000000000001" customHeight="1">
      <c r="A15" s="443"/>
      <c r="B15" s="449"/>
      <c r="C15" s="453" t="s">
        <v>1302</v>
      </c>
      <c r="D15" s="451"/>
      <c r="E15" s="454" t="s">
        <v>1028</v>
      </c>
      <c r="F15" s="451"/>
      <c r="G15" s="451"/>
      <c r="H15" s="454" t="s">
        <v>1029</v>
      </c>
      <c r="I15" s="451"/>
      <c r="J15" s="454" t="s">
        <v>1030</v>
      </c>
      <c r="K15" s="451"/>
      <c r="L15" s="455" t="s">
        <v>1303</v>
      </c>
    </row>
    <row r="16" spans="1:12" s="448" customFormat="1" ht="33" customHeight="1">
      <c r="A16" s="443" t="s">
        <v>1031</v>
      </c>
      <c r="B16" s="451" t="s">
        <v>74</v>
      </c>
      <c r="C16" s="456">
        <v>722</v>
      </c>
      <c r="D16" s="449"/>
      <c r="E16" s="456">
        <v>44</v>
      </c>
      <c r="F16" s="449"/>
      <c r="G16" s="449"/>
      <c r="H16" s="456">
        <v>-11</v>
      </c>
      <c r="I16" s="449"/>
      <c r="J16" s="456">
        <v>0</v>
      </c>
      <c r="K16" s="449"/>
      <c r="L16" s="456">
        <f>SUM(C16:J16)</f>
        <v>755</v>
      </c>
    </row>
    <row r="17" spans="1:12" s="448" customFormat="1" ht="33" customHeight="1">
      <c r="A17" s="443" t="s">
        <v>1032</v>
      </c>
      <c r="B17" s="449" t="s">
        <v>74</v>
      </c>
      <c r="C17" s="457">
        <v>35136</v>
      </c>
      <c r="D17" s="458"/>
      <c r="E17" s="457">
        <v>13111</v>
      </c>
      <c r="F17" s="458"/>
      <c r="G17" s="458"/>
      <c r="H17" s="457">
        <v>0</v>
      </c>
      <c r="I17" s="458"/>
      <c r="J17" s="457">
        <v>-13380</v>
      </c>
      <c r="K17" s="458"/>
      <c r="L17" s="459">
        <f t="shared" ref="L17:L31" si="0">SUM(C17:J17)</f>
        <v>34867</v>
      </c>
    </row>
    <row r="18" spans="1:12" s="448" customFormat="1" ht="33" customHeight="1">
      <c r="A18" s="443" t="s">
        <v>1033</v>
      </c>
      <c r="B18" s="449" t="s">
        <v>74</v>
      </c>
      <c r="C18" s="459">
        <v>-8069</v>
      </c>
      <c r="D18" s="458"/>
      <c r="E18" s="459">
        <v>6092874</v>
      </c>
      <c r="F18" s="458"/>
      <c r="G18" s="458"/>
      <c r="H18" s="459">
        <v>0</v>
      </c>
      <c r="I18" s="458"/>
      <c r="J18" s="459">
        <v>-6087987</v>
      </c>
      <c r="K18" s="458"/>
      <c r="L18" s="459">
        <f>SUM(C18:J18)</f>
        <v>-3182</v>
      </c>
    </row>
    <row r="19" spans="1:12" s="448" customFormat="1" ht="33" customHeight="1">
      <c r="A19" s="443" t="s">
        <v>1034</v>
      </c>
      <c r="B19" s="449" t="s">
        <v>74</v>
      </c>
      <c r="C19" s="459">
        <v>36679</v>
      </c>
      <c r="D19" s="458"/>
      <c r="E19" s="459">
        <v>91996</v>
      </c>
      <c r="F19" s="458"/>
      <c r="G19" s="458"/>
      <c r="H19" s="459">
        <v>0</v>
      </c>
      <c r="I19" s="458"/>
      <c r="J19" s="459">
        <v>-90785</v>
      </c>
      <c r="K19" s="458"/>
      <c r="L19" s="459">
        <f t="shared" si="0"/>
        <v>37890</v>
      </c>
    </row>
    <row r="20" spans="1:12" s="448" customFormat="1" ht="33" customHeight="1">
      <c r="A20" s="443" t="s">
        <v>1035</v>
      </c>
      <c r="B20" s="449" t="s">
        <v>74</v>
      </c>
      <c r="C20" s="459">
        <v>782684</v>
      </c>
      <c r="D20" s="458"/>
      <c r="E20" s="459">
        <v>17717635</v>
      </c>
      <c r="F20" s="458"/>
      <c r="G20" s="458"/>
      <c r="H20" s="459">
        <v>0</v>
      </c>
      <c r="I20" s="458"/>
      <c r="J20" s="459">
        <v>-16705684</v>
      </c>
      <c r="K20" s="458"/>
      <c r="L20" s="459">
        <f t="shared" si="0"/>
        <v>1794635</v>
      </c>
    </row>
    <row r="21" spans="1:12" s="448" customFormat="1" ht="33" customHeight="1">
      <c r="A21" s="443" t="s">
        <v>1036</v>
      </c>
      <c r="B21" s="449" t="s">
        <v>74</v>
      </c>
      <c r="C21" s="459">
        <v>21</v>
      </c>
      <c r="D21" s="458"/>
      <c r="E21" s="459">
        <v>1</v>
      </c>
      <c r="F21" s="458"/>
      <c r="G21" s="458"/>
      <c r="H21" s="459">
        <v>0</v>
      </c>
      <c r="I21" s="458"/>
      <c r="J21" s="459">
        <v>0</v>
      </c>
      <c r="K21" s="458"/>
      <c r="L21" s="459">
        <f t="shared" si="0"/>
        <v>22</v>
      </c>
    </row>
    <row r="22" spans="1:12" s="448" customFormat="1" ht="33" customHeight="1">
      <c r="A22" s="443" t="s">
        <v>1253</v>
      </c>
      <c r="B22" s="449" t="s">
        <v>74</v>
      </c>
      <c r="C22" s="459">
        <v>834470</v>
      </c>
      <c r="D22" s="458"/>
      <c r="E22" s="459">
        <v>1136671</v>
      </c>
      <c r="F22" s="458"/>
      <c r="G22" s="458"/>
      <c r="H22" s="459">
        <v>0</v>
      </c>
      <c r="I22" s="458"/>
      <c r="J22" s="459">
        <v>-1347931</v>
      </c>
      <c r="K22" s="458"/>
      <c r="L22" s="459">
        <f t="shared" si="0"/>
        <v>623210</v>
      </c>
    </row>
    <row r="23" spans="1:12" s="448" customFormat="1" ht="33" customHeight="1">
      <c r="A23" s="443" t="s">
        <v>1037</v>
      </c>
      <c r="B23" s="449" t="s">
        <v>74</v>
      </c>
      <c r="C23" s="459">
        <v>1767</v>
      </c>
      <c r="D23" s="458"/>
      <c r="E23" s="459">
        <v>11667</v>
      </c>
      <c r="F23" s="458"/>
      <c r="G23" s="458"/>
      <c r="H23" s="459">
        <v>0</v>
      </c>
      <c r="I23" s="458"/>
      <c r="J23" s="459">
        <v>-11862</v>
      </c>
      <c r="K23" s="458"/>
      <c r="L23" s="459">
        <f t="shared" si="0"/>
        <v>1572</v>
      </c>
    </row>
    <row r="24" spans="1:12" s="448" customFormat="1" ht="33" customHeight="1">
      <c r="A24" s="443" t="s">
        <v>1038</v>
      </c>
      <c r="B24" s="449" t="s">
        <v>74</v>
      </c>
      <c r="C24" s="459">
        <v>1916572</v>
      </c>
      <c r="D24" s="458"/>
      <c r="E24" s="459">
        <v>124395442</v>
      </c>
      <c r="F24" s="458"/>
      <c r="G24" s="458"/>
      <c r="H24" s="459">
        <v>0</v>
      </c>
      <c r="I24" s="458"/>
      <c r="J24" s="459">
        <v>-124564669</v>
      </c>
      <c r="K24" s="458"/>
      <c r="L24" s="459">
        <f t="shared" si="0"/>
        <v>1747345</v>
      </c>
    </row>
    <row r="25" spans="1:12" s="448" customFormat="1" ht="33" customHeight="1">
      <c r="A25" s="443" t="s">
        <v>1039</v>
      </c>
      <c r="B25" s="449" t="s">
        <v>74</v>
      </c>
      <c r="C25" s="459">
        <v>1115267</v>
      </c>
      <c r="D25" s="458"/>
      <c r="E25" s="459">
        <v>12007859</v>
      </c>
      <c r="F25" s="458"/>
      <c r="G25" s="458"/>
      <c r="H25" s="459">
        <v>0</v>
      </c>
      <c r="I25" s="458"/>
      <c r="J25" s="459">
        <v>-12039532</v>
      </c>
      <c r="K25" s="458"/>
      <c r="L25" s="459">
        <f t="shared" si="0"/>
        <v>1083594</v>
      </c>
    </row>
    <row r="26" spans="1:12" s="448" customFormat="1" ht="33" customHeight="1">
      <c r="A26" s="443" t="s">
        <v>1040</v>
      </c>
      <c r="B26" s="449" t="s">
        <v>74</v>
      </c>
      <c r="C26" s="459">
        <v>7261</v>
      </c>
      <c r="D26" s="458"/>
      <c r="E26" s="459">
        <v>2014</v>
      </c>
      <c r="F26" s="458"/>
      <c r="G26" s="458"/>
      <c r="H26" s="459">
        <v>0</v>
      </c>
      <c r="I26" s="458"/>
      <c r="J26" s="459">
        <v>-3180</v>
      </c>
      <c r="K26" s="458"/>
      <c r="L26" s="459">
        <f>SUM(C26:J26)</f>
        <v>6095</v>
      </c>
    </row>
    <row r="27" spans="1:12" s="448" customFormat="1" ht="33" customHeight="1">
      <c r="A27" s="443" t="s">
        <v>1041</v>
      </c>
      <c r="B27" s="449" t="s">
        <v>74</v>
      </c>
      <c r="C27" s="459">
        <v>16116</v>
      </c>
      <c r="D27" s="458"/>
      <c r="E27" s="459">
        <v>1643987</v>
      </c>
      <c r="F27" s="458"/>
      <c r="G27" s="458"/>
      <c r="H27" s="459">
        <v>0</v>
      </c>
      <c r="I27" s="458"/>
      <c r="J27" s="459">
        <v>-1645068</v>
      </c>
      <c r="K27" s="458"/>
      <c r="L27" s="459">
        <f t="shared" si="0"/>
        <v>15035</v>
      </c>
    </row>
    <row r="28" spans="1:12" s="448" customFormat="1" ht="33" customHeight="1">
      <c r="A28" s="443" t="s">
        <v>1042</v>
      </c>
      <c r="B28" s="449" t="s">
        <v>74</v>
      </c>
      <c r="C28" s="459">
        <v>0</v>
      </c>
      <c r="D28" s="458"/>
      <c r="E28" s="459">
        <v>0</v>
      </c>
      <c r="F28" s="458"/>
      <c r="G28" s="458"/>
      <c r="H28" s="459">
        <v>0</v>
      </c>
      <c r="I28" s="458"/>
      <c r="J28" s="459">
        <v>0</v>
      </c>
      <c r="K28" s="458"/>
      <c r="L28" s="459">
        <f t="shared" si="0"/>
        <v>0</v>
      </c>
    </row>
    <row r="29" spans="1:12" s="448" customFormat="1" ht="33" customHeight="1">
      <c r="A29" s="443" t="s">
        <v>1043</v>
      </c>
      <c r="B29" s="449" t="s">
        <v>74</v>
      </c>
      <c r="C29" s="459">
        <v>0</v>
      </c>
      <c r="D29" s="458"/>
      <c r="E29" s="459">
        <v>0</v>
      </c>
      <c r="F29" s="458"/>
      <c r="G29" s="458"/>
      <c r="H29" s="459">
        <v>0</v>
      </c>
      <c r="I29" s="458"/>
      <c r="J29" s="459">
        <v>0</v>
      </c>
      <c r="K29" s="458"/>
      <c r="L29" s="459">
        <f t="shared" si="0"/>
        <v>0</v>
      </c>
    </row>
    <row r="30" spans="1:12" s="448" customFormat="1" ht="33" customHeight="1">
      <c r="A30" s="443" t="s">
        <v>1044</v>
      </c>
      <c r="B30" s="449" t="s">
        <v>74</v>
      </c>
      <c r="C30" s="459">
        <v>-847</v>
      </c>
      <c r="D30" s="458"/>
      <c r="E30" s="459">
        <v>1004078</v>
      </c>
      <c r="F30" s="458"/>
      <c r="G30" s="458"/>
      <c r="H30" s="459">
        <v>0</v>
      </c>
      <c r="I30" s="458"/>
      <c r="J30" s="459">
        <v>-1003918</v>
      </c>
      <c r="K30" s="458"/>
      <c r="L30" s="459">
        <f t="shared" si="0"/>
        <v>-687</v>
      </c>
    </row>
    <row r="31" spans="1:12" s="448" customFormat="1" ht="33" customHeight="1" thickBot="1">
      <c r="A31" s="443" t="s">
        <v>1045</v>
      </c>
      <c r="B31" s="449" t="s">
        <v>74</v>
      </c>
      <c r="C31" s="459">
        <v>161414</v>
      </c>
      <c r="D31" s="458"/>
      <c r="E31" s="459">
        <v>4937</v>
      </c>
      <c r="F31" s="458"/>
      <c r="G31" s="458"/>
      <c r="H31" s="459">
        <v>0</v>
      </c>
      <c r="I31" s="458"/>
      <c r="J31" s="459">
        <v>0</v>
      </c>
      <c r="K31" s="458"/>
      <c r="L31" s="459">
        <f t="shared" si="0"/>
        <v>166351</v>
      </c>
    </row>
    <row r="32" spans="1:12" s="448" customFormat="1" ht="32.1" customHeight="1" thickBot="1">
      <c r="A32" s="460" t="s">
        <v>1046</v>
      </c>
      <c r="B32" s="449" t="s">
        <v>74</v>
      </c>
      <c r="C32" s="461">
        <f>ROUND(SUM(C16:C31),1)</f>
        <v>4899193</v>
      </c>
      <c r="D32" s="451"/>
      <c r="E32" s="461">
        <f>ROUND(SUM(E16:E31),1)</f>
        <v>164122316</v>
      </c>
      <c r="F32" s="451"/>
      <c r="G32" s="451"/>
      <c r="H32" s="461">
        <f>ROUND(SUM(H16:H31),1)</f>
        <v>-11</v>
      </c>
      <c r="I32" s="451"/>
      <c r="J32" s="461">
        <f>ROUND(SUM(J16:J31),1)</f>
        <v>-163513996</v>
      </c>
      <c r="K32" s="451"/>
      <c r="L32" s="461">
        <f>ROUND(SUM(L16:L31),1)</f>
        <v>5507502</v>
      </c>
    </row>
    <row r="33" spans="1:12" ht="15.75" customHeight="1" thickTop="1">
      <c r="L33" s="462"/>
    </row>
    <row r="34" spans="1:12" ht="18">
      <c r="A34" s="463" t="s">
        <v>1337</v>
      </c>
    </row>
    <row r="35" spans="1:12" ht="18">
      <c r="A35" s="463" t="s">
        <v>1339</v>
      </c>
    </row>
    <row r="36" spans="1:12" ht="18">
      <c r="A36" s="463" t="s">
        <v>1340</v>
      </c>
    </row>
    <row r="37" spans="1:12" ht="18" customHeight="1">
      <c r="A37" s="463" t="s">
        <v>1338</v>
      </c>
    </row>
    <row r="39" spans="1:12">
      <c r="J39" s="740"/>
    </row>
  </sheetData>
  <mergeCells count="1">
    <mergeCell ref="H11:J11"/>
  </mergeCells>
  <printOptions horizontalCentered="1"/>
  <pageMargins left="0.25" right="0.25" top="0.75" bottom="0.25" header="0" footer="0.25"/>
  <pageSetup scale="56" orientation="landscape" r:id="rId1"/>
  <headerFooter scaleWithDoc="0">
    <oddFooter xml:space="preserve">&amp;R&amp;8 59&amp;12
</oddFooter>
  </headerFooter>
  <customProperties>
    <customPr name="SheetOptions" r:id="rId2"/>
  </customProperties>
  <ignoredErrors>
    <ignoredError sqref="K17:L25 K16 F16 F17 K27:L32 K26 F28:F29 F26 F21 F20 G20 F19 F18 F25 E32:F32 F31 F30 G30 G31 I16 G16 F24 F22 F23 F27 G17 G28:G29 G26 G21 G19 G18 G25 G24 G22 G23 G27 I20 I30 I31 I17 I28:I29 I26 I21 I19 I18 I25 I24 I22 I23 I27 G32:J32" evalError="1"/>
    <ignoredError sqref="L26" formula="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P295"/>
  <sheetViews>
    <sheetView showGridLines="0" zoomScale="80" zoomScaleNormal="80" zoomScaleSheetLayoutView="80" zoomScalePageLayoutView="80" workbookViewId="0"/>
  </sheetViews>
  <sheetFormatPr defaultColWidth="9.77734375" defaultRowHeight="15"/>
  <cols>
    <col min="1" max="1" width="68.77734375" style="31" customWidth="1"/>
    <col min="2" max="2" width="2.77734375" style="31" bestFit="1" customWidth="1"/>
    <col min="3" max="3" width="23.77734375" style="30" customWidth="1"/>
    <col min="4" max="4" width="2.77734375" style="31" bestFit="1" customWidth="1"/>
    <col min="5" max="5" width="23.77734375" style="30" customWidth="1"/>
    <col min="6" max="6" width="2.44140625" style="31" customWidth="1"/>
    <col min="7" max="7" width="23.109375" style="30" customWidth="1"/>
    <col min="8" max="8" width="2.77734375" style="31" bestFit="1" customWidth="1"/>
    <col min="9" max="9" width="23.77734375" style="194" customWidth="1"/>
    <col min="10" max="10" width="9.77734375" style="31"/>
    <col min="11" max="11" width="11.109375" style="31" bestFit="1" customWidth="1"/>
    <col min="12" max="16384" width="9.77734375" style="31"/>
  </cols>
  <sheetData>
    <row r="1" spans="1:16" s="166" customFormat="1">
      <c r="A1" s="208" t="s">
        <v>60</v>
      </c>
      <c r="B1" s="167"/>
      <c r="D1" s="167"/>
      <c r="F1" s="167"/>
      <c r="J1" s="167"/>
      <c r="L1" s="167"/>
      <c r="N1" s="167"/>
      <c r="P1" s="167"/>
    </row>
    <row r="2" spans="1:16" s="166" customFormat="1" ht="11.1" customHeight="1">
      <c r="B2" s="167"/>
      <c r="D2" s="167"/>
      <c r="F2" s="167"/>
      <c r="J2" s="167"/>
      <c r="L2" s="167"/>
      <c r="N2" s="167"/>
      <c r="P2" s="167"/>
    </row>
    <row r="3" spans="1:16" ht="18">
      <c r="A3" s="168" t="s">
        <v>112</v>
      </c>
      <c r="B3" s="168"/>
      <c r="C3" s="82"/>
      <c r="D3" s="168"/>
      <c r="E3" s="82"/>
      <c r="F3" s="169"/>
      <c r="G3" s="82" t="s">
        <v>720</v>
      </c>
      <c r="H3" s="169"/>
      <c r="I3" s="170" t="s">
        <v>1047</v>
      </c>
    </row>
    <row r="4" spans="1:16" ht="18">
      <c r="A4" s="168" t="s">
        <v>1048</v>
      </c>
      <c r="B4" s="168"/>
      <c r="C4" s="82"/>
      <c r="D4" s="168"/>
      <c r="E4" s="82"/>
      <c r="F4" s="169"/>
      <c r="G4" s="82"/>
      <c r="H4" s="169"/>
      <c r="I4" s="326"/>
    </row>
    <row r="5" spans="1:16" ht="18">
      <c r="A5" s="168" t="s">
        <v>1049</v>
      </c>
      <c r="B5" s="168"/>
      <c r="C5" s="82"/>
      <c r="D5" s="168"/>
      <c r="E5" s="82"/>
      <c r="F5" s="169"/>
      <c r="G5" s="82"/>
      <c r="H5" s="169"/>
      <c r="I5" s="321"/>
    </row>
    <row r="6" spans="1:16" ht="18">
      <c r="A6" s="322" t="s">
        <v>1289</v>
      </c>
      <c r="B6" s="168"/>
      <c r="C6" s="82"/>
      <c r="D6" s="168"/>
      <c r="E6" s="82"/>
      <c r="F6" s="169"/>
      <c r="G6" s="82"/>
      <c r="H6" s="169"/>
      <c r="I6" s="321"/>
    </row>
    <row r="7" spans="1:16" ht="18">
      <c r="A7" s="322"/>
      <c r="B7" s="168"/>
      <c r="C7" s="82"/>
      <c r="D7" s="168"/>
      <c r="E7" s="82"/>
      <c r="F7" s="169"/>
      <c r="G7" s="82"/>
      <c r="H7" s="169"/>
      <c r="I7" s="321"/>
    </row>
    <row r="8" spans="1:16" ht="54">
      <c r="A8" s="169"/>
      <c r="B8" s="169"/>
      <c r="C8" s="171" t="s">
        <v>1050</v>
      </c>
      <c r="D8" s="168"/>
      <c r="E8" s="84"/>
      <c r="F8" s="168"/>
      <c r="G8" s="84"/>
      <c r="H8" s="168"/>
      <c r="I8" s="172" t="s">
        <v>1050</v>
      </c>
    </row>
    <row r="9" spans="1:16" ht="18">
      <c r="A9" s="169"/>
      <c r="B9" s="169"/>
      <c r="C9" s="323" t="s">
        <v>1316</v>
      </c>
      <c r="D9" s="168"/>
      <c r="E9" s="323" t="s">
        <v>1024</v>
      </c>
      <c r="F9" s="168"/>
      <c r="G9" s="323" t="s">
        <v>1025</v>
      </c>
      <c r="H9" s="168"/>
      <c r="I9" s="324" t="s">
        <v>1317</v>
      </c>
    </row>
    <row r="10" spans="1:16" s="180" customFormat="1" ht="16.5">
      <c r="A10" s="173" t="s">
        <v>1051</v>
      </c>
      <c r="B10" s="174"/>
      <c r="C10" s="175"/>
      <c r="D10" s="174"/>
      <c r="E10" s="175"/>
      <c r="F10" s="174"/>
      <c r="G10" s="175"/>
      <c r="H10" s="174"/>
      <c r="I10" s="370"/>
    </row>
    <row r="11" spans="1:16" s="180" customFormat="1" ht="16.5">
      <c r="A11" s="174" t="s">
        <v>74</v>
      </c>
      <c r="B11" s="174"/>
      <c r="C11" s="175"/>
      <c r="D11" s="174"/>
      <c r="E11" s="175"/>
      <c r="F11" s="174"/>
      <c r="G11" s="175"/>
      <c r="H11" s="174"/>
      <c r="I11" s="176"/>
    </row>
    <row r="12" spans="1:16" s="180" customFormat="1" ht="16.5">
      <c r="A12" s="177" t="s">
        <v>1052</v>
      </c>
      <c r="B12"/>
      <c r="C12"/>
      <c r="D12"/>
      <c r="E12"/>
      <c r="F12"/>
      <c r="G12"/>
      <c r="H12" s="367"/>
      <c r="I12" s="176"/>
    </row>
    <row r="13" spans="1:16" s="180" customFormat="1" ht="16.5">
      <c r="A13" s="177" t="s">
        <v>1053</v>
      </c>
      <c r="B13" s="378" t="s">
        <v>74</v>
      </c>
      <c r="C13" s="371">
        <v>13638</v>
      </c>
      <c r="D13" s="379"/>
      <c r="E13" s="497">
        <v>639042</v>
      </c>
      <c r="F13" s="378"/>
      <c r="G13" s="497">
        <v>610050</v>
      </c>
      <c r="H13" s="182"/>
      <c r="I13" s="371">
        <f>SUM(C13)+SUM(E13)-SUM(G13)</f>
        <v>42630</v>
      </c>
      <c r="K13" s="371"/>
    </row>
    <row r="14" spans="1:16" s="180" customFormat="1" ht="16.5">
      <c r="A14" s="177" t="s">
        <v>1054</v>
      </c>
      <c r="B14" s="378" t="s">
        <v>74</v>
      </c>
      <c r="C14" s="179"/>
      <c r="D14" s="379"/>
      <c r="E14" s="179"/>
      <c r="F14" s="378"/>
      <c r="G14" s="179"/>
      <c r="H14" s="182"/>
      <c r="I14" s="179"/>
      <c r="K14" s="179"/>
    </row>
    <row r="15" spans="1:16" s="180" customFormat="1" ht="16.5">
      <c r="A15" s="177" t="s">
        <v>1053</v>
      </c>
      <c r="B15" s="378" t="s">
        <v>74</v>
      </c>
      <c r="C15" s="179">
        <v>2</v>
      </c>
      <c r="D15" s="379"/>
      <c r="E15" s="179">
        <v>30063</v>
      </c>
      <c r="F15" s="179"/>
      <c r="G15" s="179">
        <v>30063</v>
      </c>
      <c r="H15" s="182"/>
      <c r="I15" s="179">
        <f>SUM(C15)+SUM(E15)-SUM(G15)</f>
        <v>2</v>
      </c>
      <c r="K15" s="179"/>
    </row>
    <row r="16" spans="1:16" s="180" customFormat="1" ht="16.5">
      <c r="A16" s="177" t="s">
        <v>1055</v>
      </c>
      <c r="B16" s="378" t="s">
        <v>74</v>
      </c>
      <c r="C16" s="179" t="s">
        <v>74</v>
      </c>
      <c r="D16" s="379"/>
      <c r="E16" s="179"/>
      <c r="F16" s="378"/>
      <c r="G16" s="179"/>
      <c r="H16" s="182"/>
      <c r="I16" s="179" t="s">
        <v>74</v>
      </c>
      <c r="K16" s="179"/>
    </row>
    <row r="17" spans="1:11" s="180" customFormat="1" ht="16.5">
      <c r="A17" s="177" t="s">
        <v>1053</v>
      </c>
      <c r="B17" s="378" t="s">
        <v>74</v>
      </c>
      <c r="C17" s="179">
        <v>66205</v>
      </c>
      <c r="D17" s="379"/>
      <c r="E17" s="179">
        <v>7449432</v>
      </c>
      <c r="F17" s="378"/>
      <c r="G17" s="179">
        <v>7475846</v>
      </c>
      <c r="H17" s="182"/>
      <c r="I17" s="179">
        <f>SUM(C17)+SUM(E17)-SUM(G17)</f>
        <v>39791</v>
      </c>
      <c r="K17" s="179"/>
    </row>
    <row r="18" spans="1:11" s="180" customFormat="1" ht="16.5">
      <c r="A18" s="177" t="s">
        <v>1056</v>
      </c>
      <c r="B18" s="378" t="s">
        <v>74</v>
      </c>
      <c r="C18" s="179" t="s">
        <v>74</v>
      </c>
      <c r="D18" s="379"/>
      <c r="E18" s="179"/>
      <c r="F18" s="378"/>
      <c r="G18" s="179"/>
      <c r="H18" s="182"/>
      <c r="I18" s="179" t="s">
        <v>74</v>
      </c>
    </row>
    <row r="19" spans="1:11" s="180" customFormat="1" ht="16.5">
      <c r="A19" s="177" t="s">
        <v>1053</v>
      </c>
      <c r="B19" s="378" t="s">
        <v>74</v>
      </c>
      <c r="C19" s="179">
        <v>6100</v>
      </c>
      <c r="D19" s="379"/>
      <c r="E19" s="179">
        <v>210311</v>
      </c>
      <c r="F19" s="378"/>
      <c r="G19" s="179">
        <v>202060</v>
      </c>
      <c r="H19" s="182"/>
      <c r="I19" s="179">
        <f>SUM(C19)+SUM(E19)-SUM(G19)</f>
        <v>14351</v>
      </c>
    </row>
    <row r="20" spans="1:11" s="180" customFormat="1" ht="16.5">
      <c r="A20" s="177" t="s">
        <v>1057</v>
      </c>
      <c r="B20" s="378" t="s">
        <v>74</v>
      </c>
      <c r="C20" s="179" t="s">
        <v>74</v>
      </c>
      <c r="D20" s="379"/>
      <c r="E20" s="179"/>
      <c r="F20" s="378"/>
      <c r="G20" s="179"/>
      <c r="H20" s="182"/>
      <c r="I20" s="179" t="s">
        <v>74</v>
      </c>
    </row>
    <row r="21" spans="1:11" s="180" customFormat="1" ht="16.5">
      <c r="A21" s="177" t="s">
        <v>1053</v>
      </c>
      <c r="B21" s="378" t="s">
        <v>74</v>
      </c>
      <c r="C21" s="381">
        <v>339348</v>
      </c>
      <c r="D21" s="382"/>
      <c r="E21" s="381">
        <v>1298046</v>
      </c>
      <c r="F21" s="383"/>
      <c r="G21" s="381">
        <v>1365566</v>
      </c>
      <c r="H21" s="384"/>
      <c r="I21" s="381">
        <f>SUM(C21)+SUM(E21)-SUM(G21)</f>
        <v>271828</v>
      </c>
    </row>
    <row r="22" spans="1:11" s="180" customFormat="1" ht="16.5">
      <c r="A22" s="177" t="s">
        <v>1284</v>
      </c>
      <c r="B22" s="378" t="s">
        <v>74</v>
      </c>
      <c r="C22" s="179" t="s">
        <v>74</v>
      </c>
      <c r="D22" s="379"/>
      <c r="E22" s="179"/>
      <c r="F22" s="378"/>
      <c r="G22" s="179"/>
      <c r="H22" s="182"/>
      <c r="I22" s="179" t="s">
        <v>74</v>
      </c>
    </row>
    <row r="23" spans="1:11" s="180" customFormat="1" ht="16.5">
      <c r="A23" s="177" t="s">
        <v>1205</v>
      </c>
      <c r="B23" s="378" t="s">
        <v>74</v>
      </c>
      <c r="C23" s="179">
        <v>24562</v>
      </c>
      <c r="D23" s="379"/>
      <c r="E23" s="179">
        <v>1408989</v>
      </c>
      <c r="F23" s="378"/>
      <c r="G23" s="179">
        <v>1379940</v>
      </c>
      <c r="H23" s="182"/>
      <c r="I23" s="179">
        <f>SUM(C23)+SUM(E23)-SUM(G23)</f>
        <v>53611</v>
      </c>
    </row>
    <row r="24" spans="1:11" s="180" customFormat="1" ht="17.25" customHeight="1">
      <c r="A24" s="177" t="s">
        <v>1059</v>
      </c>
      <c r="B24" s="378" t="s">
        <v>74</v>
      </c>
      <c r="C24" s="179" t="s">
        <v>74</v>
      </c>
      <c r="D24" s="379"/>
      <c r="E24" s="179"/>
      <c r="F24" s="378"/>
      <c r="G24" s="179"/>
      <c r="H24" s="182"/>
      <c r="I24" s="179" t="s">
        <v>74</v>
      </c>
    </row>
    <row r="25" spans="1:11" s="180" customFormat="1" ht="16.5">
      <c r="A25" s="177" t="s">
        <v>1060</v>
      </c>
      <c r="B25" s="378" t="s">
        <v>74</v>
      </c>
      <c r="C25" s="179">
        <v>28517817</v>
      </c>
      <c r="D25" s="379"/>
      <c r="E25" s="179">
        <v>29155497</v>
      </c>
      <c r="F25" s="378"/>
      <c r="G25" s="179">
        <v>34736795</v>
      </c>
      <c r="H25" s="182"/>
      <c r="I25" s="179">
        <f>SUM(C25)+SUM(E25)-SUM(G25)</f>
        <v>22936519</v>
      </c>
    </row>
    <row r="26" spans="1:11" s="180" customFormat="1" ht="16.5">
      <c r="A26" s="177" t="s">
        <v>1061</v>
      </c>
      <c r="B26" s="378" t="s">
        <v>74</v>
      </c>
      <c r="C26" s="179">
        <v>39580</v>
      </c>
      <c r="D26" s="379"/>
      <c r="E26" s="179">
        <v>159300</v>
      </c>
      <c r="F26" s="378"/>
      <c r="G26" s="179">
        <v>145742</v>
      </c>
      <c r="H26" s="182"/>
      <c r="I26" s="179">
        <f>SUM(C26)+SUM(E26)-SUM(G26)</f>
        <v>53138</v>
      </c>
    </row>
    <row r="27" spans="1:11" s="180" customFormat="1" ht="16.5">
      <c r="A27" s="177" t="s">
        <v>1062</v>
      </c>
      <c r="B27" s="378" t="s">
        <v>74</v>
      </c>
      <c r="C27" s="179" t="s">
        <v>74</v>
      </c>
      <c r="D27" s="379"/>
      <c r="E27" s="179"/>
      <c r="F27" s="378"/>
      <c r="G27" s="179"/>
      <c r="H27" s="182"/>
      <c r="I27" s="179" t="s">
        <v>74</v>
      </c>
    </row>
    <row r="28" spans="1:11" s="180" customFormat="1" ht="16.5">
      <c r="A28" s="177" t="s">
        <v>1063</v>
      </c>
      <c r="B28" s="378" t="s">
        <v>74</v>
      </c>
      <c r="C28" s="179">
        <v>2021506</v>
      </c>
      <c r="D28" s="379"/>
      <c r="E28" s="179">
        <v>282862141</v>
      </c>
      <c r="F28" s="378"/>
      <c r="G28" s="179">
        <v>282477329</v>
      </c>
      <c r="H28" s="182"/>
      <c r="I28" s="179">
        <f>SUM(C28)+SUM(E28)-SUM(G28)</f>
        <v>2406318</v>
      </c>
    </row>
    <row r="29" spans="1:11" s="180" customFormat="1" ht="16.5">
      <c r="A29" s="177" t="s">
        <v>1064</v>
      </c>
      <c r="B29" s="180" t="s">
        <v>74</v>
      </c>
      <c r="C29" s="179">
        <v>36346</v>
      </c>
      <c r="D29" s="379"/>
      <c r="E29" s="179">
        <v>144270</v>
      </c>
      <c r="F29" s="378"/>
      <c r="G29" s="179">
        <v>120000</v>
      </c>
      <c r="H29" s="182"/>
      <c r="I29" s="179">
        <f>SUM(C29)+SUM(E29)-SUM(G29)</f>
        <v>60616</v>
      </c>
    </row>
    <row r="30" spans="1:11" s="180" customFormat="1" ht="16.5">
      <c r="A30" s="177" t="s">
        <v>1285</v>
      </c>
      <c r="B30" s="378" t="s">
        <v>74</v>
      </c>
      <c r="C30" s="179" t="s">
        <v>74</v>
      </c>
      <c r="D30" s="379"/>
      <c r="E30" s="179"/>
      <c r="F30" s="378"/>
      <c r="G30" s="179"/>
      <c r="H30" s="182"/>
      <c r="I30" s="179" t="s">
        <v>74</v>
      </c>
    </row>
    <row r="31" spans="1:11" s="180" customFormat="1" ht="16.5">
      <c r="A31" s="177" t="s">
        <v>1065</v>
      </c>
      <c r="B31" s="378" t="s">
        <v>74</v>
      </c>
      <c r="C31" s="179">
        <v>3265361</v>
      </c>
      <c r="D31" s="379"/>
      <c r="E31" s="179">
        <v>15601743</v>
      </c>
      <c r="F31" s="378"/>
      <c r="G31" s="179">
        <v>12167089</v>
      </c>
      <c r="H31" s="182"/>
      <c r="I31" s="179">
        <f>SUM(C31)+SUM(E31)-SUM(G31)</f>
        <v>6700015</v>
      </c>
    </row>
    <row r="32" spans="1:11" s="180" customFormat="1" ht="16.5">
      <c r="A32" s="177" t="s">
        <v>1067</v>
      </c>
      <c r="B32" s="378" t="s">
        <v>74</v>
      </c>
      <c r="C32" s="179" t="s">
        <v>74</v>
      </c>
      <c r="D32" s="379"/>
      <c r="E32" s="179"/>
      <c r="F32" s="378"/>
      <c r="G32" s="179"/>
      <c r="H32" s="182"/>
      <c r="I32" s="179" t="s">
        <v>74</v>
      </c>
    </row>
    <row r="33" spans="1:9" s="180" customFormat="1" ht="16.5">
      <c r="A33" s="177" t="s">
        <v>1068</v>
      </c>
      <c r="B33" s="378" t="s">
        <v>74</v>
      </c>
      <c r="C33" s="179">
        <v>7737</v>
      </c>
      <c r="D33" s="379"/>
      <c r="E33" s="179">
        <v>0</v>
      </c>
      <c r="F33" s="378"/>
      <c r="G33" s="179">
        <v>7717</v>
      </c>
      <c r="H33" s="182"/>
      <c r="I33" s="179">
        <f>SUM(C33)+SUM(E33)-SUM(G33)</f>
        <v>20</v>
      </c>
    </row>
    <row r="34" spans="1:9" s="180" customFormat="1" ht="16.5">
      <c r="A34" s="177" t="s">
        <v>1205</v>
      </c>
      <c r="B34" s="378" t="s">
        <v>74</v>
      </c>
      <c r="C34" s="179">
        <v>1503454</v>
      </c>
      <c r="D34" s="379"/>
      <c r="E34" s="179">
        <v>1019253</v>
      </c>
      <c r="F34" s="378"/>
      <c r="G34" s="179">
        <v>982974</v>
      </c>
      <c r="H34" s="182"/>
      <c r="I34" s="179">
        <f>SUM(C34)+SUM(E34)-SUM(G34)</f>
        <v>1539733</v>
      </c>
    </row>
    <row r="35" spans="1:9" s="180" customFormat="1" ht="16.5">
      <c r="A35" s="177" t="s">
        <v>1069</v>
      </c>
      <c r="B35" s="378" t="s">
        <v>74</v>
      </c>
      <c r="C35" s="179" t="s">
        <v>74</v>
      </c>
      <c r="D35" s="379"/>
      <c r="E35" s="179"/>
      <c r="F35" s="378"/>
      <c r="G35" s="179"/>
      <c r="H35" s="182"/>
      <c r="I35" s="179" t="s">
        <v>74</v>
      </c>
    </row>
    <row r="36" spans="1:9" s="180" customFormat="1" ht="16.5">
      <c r="A36" s="177" t="s">
        <v>1205</v>
      </c>
      <c r="B36" s="378" t="s">
        <v>74</v>
      </c>
      <c r="C36" s="179">
        <v>36692004</v>
      </c>
      <c r="D36" s="379"/>
      <c r="E36" s="179">
        <v>2297678896</v>
      </c>
      <c r="F36" s="378"/>
      <c r="G36" s="179">
        <v>2293674494</v>
      </c>
      <c r="H36" s="182"/>
      <c r="I36" s="179">
        <f>SUM(C36)+SUM(E36)-SUM(G36)</f>
        <v>40696406</v>
      </c>
    </row>
    <row r="37" spans="1:9" s="180" customFormat="1" ht="16.5">
      <c r="A37" s="177" t="s">
        <v>1070</v>
      </c>
      <c r="B37" s="378" t="s">
        <v>74</v>
      </c>
      <c r="C37" s="179" t="s">
        <v>74</v>
      </c>
      <c r="D37" s="379"/>
      <c r="E37" s="179"/>
      <c r="F37" s="378"/>
      <c r="G37" s="179"/>
      <c r="H37" s="182"/>
      <c r="I37" s="179" t="s">
        <v>74</v>
      </c>
    </row>
    <row r="38" spans="1:9" s="180" customFormat="1" ht="16.5">
      <c r="A38" s="177" t="s">
        <v>1205</v>
      </c>
      <c r="B38" s="378" t="s">
        <v>74</v>
      </c>
      <c r="C38" s="381">
        <v>23631</v>
      </c>
      <c r="D38" s="382"/>
      <c r="E38" s="381">
        <v>114857</v>
      </c>
      <c r="F38" s="383"/>
      <c r="G38" s="381">
        <v>121190</v>
      </c>
      <c r="H38" s="384"/>
      <c r="I38" s="381">
        <f>SUM(C38)+SUM(E38)-SUM(G38)</f>
        <v>17298</v>
      </c>
    </row>
    <row r="39" spans="1:9" s="180" customFormat="1" ht="16.5">
      <c r="A39" s="177" t="s">
        <v>1071</v>
      </c>
      <c r="B39" s="378" t="s">
        <v>74</v>
      </c>
      <c r="C39" s="179" t="s">
        <v>74</v>
      </c>
      <c r="D39" s="379"/>
      <c r="E39" s="179"/>
      <c r="F39" s="378"/>
      <c r="G39" s="179"/>
      <c r="H39" s="182"/>
      <c r="I39" s="179" t="s">
        <v>74</v>
      </c>
    </row>
    <row r="40" spans="1:9" s="180" customFormat="1" ht="16.5">
      <c r="A40" s="184" t="s">
        <v>1072</v>
      </c>
      <c r="B40" s="378" t="s">
        <v>74</v>
      </c>
      <c r="C40" s="179">
        <v>17491148</v>
      </c>
      <c r="D40" s="379"/>
      <c r="E40" s="179">
        <v>16533160</v>
      </c>
      <c r="F40" s="378"/>
      <c r="G40" s="179">
        <v>16083261</v>
      </c>
      <c r="H40" s="182"/>
      <c r="I40" s="179">
        <f>SUM(C40)+SUM(E40)-SUM(G40)</f>
        <v>17941047</v>
      </c>
    </row>
    <row r="41" spans="1:9" s="180" customFormat="1" ht="16.5">
      <c r="A41" s="184" t="s">
        <v>1073</v>
      </c>
      <c r="B41" s="378" t="s">
        <v>74</v>
      </c>
      <c r="C41" s="179">
        <v>1123594</v>
      </c>
      <c r="D41" s="379"/>
      <c r="E41" s="179">
        <v>785917</v>
      </c>
      <c r="F41" s="378"/>
      <c r="G41" s="179">
        <v>500733</v>
      </c>
      <c r="H41" s="182"/>
      <c r="I41" s="179">
        <f>SUM(C41)+SUM(E41)-SUM(G41)</f>
        <v>1408778</v>
      </c>
    </row>
    <row r="42" spans="1:9" s="180" customFormat="1" ht="16.5">
      <c r="A42" s="177" t="s">
        <v>1248</v>
      </c>
      <c r="B42" s="378" t="s">
        <v>74</v>
      </c>
      <c r="C42" s="179">
        <v>787674</v>
      </c>
      <c r="D42" s="379"/>
      <c r="E42" s="179">
        <v>3016228946</v>
      </c>
      <c r="F42" s="378"/>
      <c r="G42" s="179">
        <v>3007530026</v>
      </c>
      <c r="H42" s="182" t="s">
        <v>74</v>
      </c>
      <c r="I42" s="179">
        <f>SUM(C42)+SUM(E42)-SUM(G42)</f>
        <v>9486594</v>
      </c>
    </row>
    <row r="43" spans="1:9" s="180" customFormat="1" ht="16.5">
      <c r="A43" s="177" t="s">
        <v>1074</v>
      </c>
      <c r="B43" s="378" t="s">
        <v>74</v>
      </c>
      <c r="C43" s="179"/>
      <c r="D43" s="379"/>
      <c r="E43" s="179"/>
      <c r="F43" s="378"/>
      <c r="G43" s="179"/>
      <c r="H43" s="182"/>
      <c r="I43" s="179"/>
    </row>
    <row r="44" spans="1:9" s="180" customFormat="1" ht="18" customHeight="1">
      <c r="A44" s="177" t="s">
        <v>1075</v>
      </c>
      <c r="B44" s="378" t="s">
        <v>74</v>
      </c>
      <c r="C44" s="179">
        <v>492956791</v>
      </c>
      <c r="D44" s="379"/>
      <c r="E44" s="179">
        <v>167731257164</v>
      </c>
      <c r="F44" s="378"/>
      <c r="G44" s="179">
        <v>167462997362</v>
      </c>
      <c r="H44" s="182"/>
      <c r="I44" s="179">
        <f>SUM(C44)+SUM(E44)-SUM(G44)</f>
        <v>761216593</v>
      </c>
    </row>
    <row r="45" spans="1:9" s="180" customFormat="1" ht="16.5" customHeight="1">
      <c r="A45" s="177" t="s">
        <v>1076</v>
      </c>
      <c r="B45" s="378" t="s">
        <v>74</v>
      </c>
      <c r="C45" s="179">
        <v>3277017</v>
      </c>
      <c r="D45" s="379"/>
      <c r="E45" s="179">
        <v>139814</v>
      </c>
      <c r="F45" s="378"/>
      <c r="G45" s="179">
        <v>0</v>
      </c>
      <c r="H45" s="182"/>
      <c r="I45" s="179">
        <f>SUM(C45)+SUM(E45)-SUM(G45)</f>
        <v>3416831</v>
      </c>
    </row>
    <row r="46" spans="1:9" ht="16.5">
      <c r="A46" s="177" t="s">
        <v>1077</v>
      </c>
      <c r="B46" s="378" t="s">
        <v>74</v>
      </c>
      <c r="C46" s="179"/>
      <c r="D46" s="379"/>
      <c r="E46" s="179"/>
      <c r="F46" s="378"/>
      <c r="G46" s="179"/>
      <c r="H46" s="182"/>
      <c r="I46" s="179"/>
    </row>
    <row r="47" spans="1:9" s="180" customFormat="1" ht="16.5">
      <c r="A47" s="177" t="s">
        <v>1078</v>
      </c>
      <c r="B47" s="378" t="s">
        <v>74</v>
      </c>
      <c r="C47" s="179">
        <v>1406781</v>
      </c>
      <c r="D47" s="379"/>
      <c r="E47" s="179">
        <v>114965</v>
      </c>
      <c r="F47" s="378"/>
      <c r="G47" s="179">
        <v>35794</v>
      </c>
      <c r="H47" s="182"/>
      <c r="I47" s="179">
        <f>SUM(C47)+SUM(E47)-SUM(G47)</f>
        <v>1485952</v>
      </c>
    </row>
    <row r="48" spans="1:9" s="180" customFormat="1" ht="16.5">
      <c r="A48" s="186" t="s">
        <v>1079</v>
      </c>
      <c r="B48" s="187" t="s">
        <v>74</v>
      </c>
      <c r="C48" s="188">
        <f>SUM(C13:C47)</f>
        <v>589600296</v>
      </c>
      <c r="D48" s="189"/>
      <c r="E48" s="188">
        <f>SUM(E13:E47)</f>
        <v>173402831806</v>
      </c>
      <c r="F48" s="189"/>
      <c r="G48" s="188">
        <f>SUM(G13:G47)</f>
        <v>173122644031</v>
      </c>
      <c r="H48" s="189"/>
      <c r="I48" s="188">
        <f>SUM(I13:I47)</f>
        <v>869788071</v>
      </c>
    </row>
    <row r="53" spans="1:9" s="180" customFormat="1" ht="16.5">
      <c r="A53" s="173"/>
      <c r="B53" s="174"/>
      <c r="C53" s="178"/>
      <c r="D53" s="178"/>
      <c r="E53" s="330"/>
      <c r="F53" s="330"/>
      <c r="G53" s="330"/>
      <c r="H53" s="178"/>
      <c r="I53" s="373"/>
    </row>
    <row r="54" spans="1:9" s="180" customFormat="1" ht="16.5"/>
    <row r="55" spans="1:9" s="180" customFormat="1" ht="16.5">
      <c r="A55" s="174"/>
    </row>
    <row r="56" spans="1:9" s="180" customFormat="1" ht="16.5"/>
    <row r="57" spans="1:9" s="180" customFormat="1" ht="16.5"/>
    <row r="58" spans="1:9" s="180" customFormat="1" ht="16.5">
      <c r="A58" s="173" t="s">
        <v>1080</v>
      </c>
      <c r="B58" s="181"/>
      <c r="C58" s="178" t="s">
        <v>74</v>
      </c>
      <c r="D58" s="182"/>
      <c r="E58" s="178"/>
      <c r="F58" s="182"/>
      <c r="G58" s="178"/>
      <c r="H58" s="182"/>
      <c r="I58" s="372" t="s">
        <v>74</v>
      </c>
    </row>
    <row r="59" spans="1:9" s="180" customFormat="1" ht="16.5">
      <c r="A59" s="174"/>
      <c r="B59" s="181"/>
      <c r="C59" s="190"/>
      <c r="D59" s="182"/>
      <c r="E59" s="190"/>
      <c r="F59" s="182"/>
      <c r="G59" s="190"/>
      <c r="H59" s="182"/>
      <c r="I59" s="183"/>
    </row>
    <row r="60" spans="1:9" s="180" customFormat="1" ht="16.5">
      <c r="A60" s="177" t="s">
        <v>1055</v>
      </c>
      <c r="B60" s="378" t="s">
        <v>74</v>
      </c>
      <c r="C60"/>
      <c r="D60"/>
      <c r="E60"/>
      <c r="F60"/>
      <c r="G60"/>
      <c r="H60" s="182"/>
      <c r="I60" s="179"/>
    </row>
    <row r="61" spans="1:9" s="180" customFormat="1" ht="16.5">
      <c r="A61" s="177" t="s">
        <v>1081</v>
      </c>
      <c r="B61" s="378" t="s">
        <v>74</v>
      </c>
      <c r="C61" s="179">
        <v>204092</v>
      </c>
      <c r="D61" s="379"/>
      <c r="E61" s="179">
        <v>3327452</v>
      </c>
      <c r="F61" s="378"/>
      <c r="G61" s="179">
        <v>3447608</v>
      </c>
      <c r="H61" s="182"/>
      <c r="I61" s="179">
        <f>SUM(C61)+SUM(E61)-SUM(G61)</f>
        <v>83936</v>
      </c>
    </row>
    <row r="62" spans="1:9" s="180" customFormat="1" ht="16.5">
      <c r="A62" s="177" t="s">
        <v>1056</v>
      </c>
      <c r="B62" s="378" t="s">
        <v>74</v>
      </c>
      <c r="C62" s="179" t="s">
        <v>74</v>
      </c>
      <c r="D62" s="379"/>
      <c r="E62" s="179"/>
      <c r="F62" s="378"/>
      <c r="G62" s="179"/>
      <c r="H62" s="182"/>
      <c r="I62" s="179" t="s">
        <v>74</v>
      </c>
    </row>
    <row r="63" spans="1:9" s="180" customFormat="1" ht="16.5">
      <c r="A63" s="177" t="s">
        <v>1082</v>
      </c>
      <c r="B63" s="378" t="s">
        <v>74</v>
      </c>
      <c r="C63" s="179">
        <v>152435</v>
      </c>
      <c r="D63" s="379"/>
      <c r="E63" s="179">
        <v>4809024</v>
      </c>
      <c r="F63" s="378"/>
      <c r="G63" s="179">
        <v>4844809</v>
      </c>
      <c r="H63" s="182"/>
      <c r="I63" s="179">
        <f>SUM(C63)+SUM(E63)-SUM(G63)</f>
        <v>116650</v>
      </c>
    </row>
    <row r="64" spans="1:9" ht="16.5">
      <c r="A64" s="177" t="s">
        <v>1083</v>
      </c>
      <c r="B64" s="378" t="s">
        <v>74</v>
      </c>
      <c r="C64" s="179" t="s">
        <v>74</v>
      </c>
      <c r="D64" s="379"/>
      <c r="E64" s="179"/>
      <c r="F64" s="378"/>
      <c r="G64" s="179"/>
      <c r="H64" s="182"/>
      <c r="I64" s="179" t="s">
        <v>74</v>
      </c>
    </row>
    <row r="65" spans="1:9" ht="16.5">
      <c r="A65" s="177" t="s">
        <v>1084</v>
      </c>
      <c r="B65" s="378" t="s">
        <v>74</v>
      </c>
      <c r="C65" s="179">
        <v>5063</v>
      </c>
      <c r="D65" s="379"/>
      <c r="E65" s="179">
        <v>0</v>
      </c>
      <c r="F65" s="378"/>
      <c r="G65" s="179">
        <v>3921</v>
      </c>
      <c r="H65" s="182"/>
      <c r="I65" s="179">
        <f>SUM(C65)+SUM(E65)-SUM(G65)</f>
        <v>1142</v>
      </c>
    </row>
    <row r="66" spans="1:9" ht="16.5">
      <c r="A66" s="177" t="s">
        <v>1085</v>
      </c>
      <c r="B66" s="378" t="s">
        <v>74</v>
      </c>
      <c r="C66" s="179">
        <v>395</v>
      </c>
      <c r="D66" s="379"/>
      <c r="E66" s="179">
        <v>0</v>
      </c>
      <c r="F66" s="378"/>
      <c r="G66" s="179">
        <v>0</v>
      </c>
      <c r="H66" s="182"/>
      <c r="I66" s="179">
        <f>SUM(C66)+SUM(E66)-SUM(G66)</f>
        <v>395</v>
      </c>
    </row>
    <row r="67" spans="1:9" ht="16.5">
      <c r="A67" s="177" t="s">
        <v>1057</v>
      </c>
    </row>
    <row r="68" spans="1:9" ht="16.5">
      <c r="A68" s="177" t="s">
        <v>1053</v>
      </c>
      <c r="B68" s="378" t="s">
        <v>74</v>
      </c>
      <c r="C68" s="179">
        <v>13697</v>
      </c>
      <c r="D68" s="379"/>
      <c r="E68" s="179">
        <v>502314</v>
      </c>
      <c r="F68" s="378"/>
      <c r="G68" s="179">
        <v>478402</v>
      </c>
      <c r="H68" s="182"/>
      <c r="I68" s="179">
        <f>SUM(C68)+SUM(E68)-SUM(G68)</f>
        <v>37609</v>
      </c>
    </row>
    <row r="69" spans="1:9" ht="16.5">
      <c r="A69" s="177" t="s">
        <v>1086</v>
      </c>
      <c r="B69" s="378" t="s">
        <v>74</v>
      </c>
      <c r="C69" s="179" t="s">
        <v>74</v>
      </c>
      <c r="D69" s="379"/>
      <c r="E69" s="179"/>
      <c r="F69" s="378"/>
      <c r="G69" s="179"/>
      <c r="H69" s="182" t="s">
        <v>74</v>
      </c>
      <c r="I69" s="179" t="s">
        <v>74</v>
      </c>
    </row>
    <row r="70" spans="1:9" ht="16.5">
      <c r="A70" s="174" t="s">
        <v>1087</v>
      </c>
      <c r="B70" s="378" t="s">
        <v>74</v>
      </c>
      <c r="C70" s="179">
        <v>5770661</v>
      </c>
      <c r="D70" s="379"/>
      <c r="E70" s="179">
        <v>2295216</v>
      </c>
      <c r="F70" s="378"/>
      <c r="G70" s="179">
        <v>1228746</v>
      </c>
      <c r="H70" s="182"/>
      <c r="I70" s="179">
        <f>SUM(C70)+SUM(E70)-SUM(G70)</f>
        <v>6837131</v>
      </c>
    </row>
    <row r="71" spans="1:9" s="180" customFormat="1" ht="16.5">
      <c r="A71" s="174" t="s">
        <v>1066</v>
      </c>
      <c r="B71" s="378" t="s">
        <v>74</v>
      </c>
      <c r="C71" s="179">
        <v>777821</v>
      </c>
      <c r="D71" s="379"/>
      <c r="E71" s="179">
        <v>127877980</v>
      </c>
      <c r="F71" s="378"/>
      <c r="G71" s="179">
        <v>128270000</v>
      </c>
      <c r="H71" s="178"/>
      <c r="I71" s="179">
        <f>SUM(C71)+SUM(E71)-SUM(G71)</f>
        <v>385801</v>
      </c>
    </row>
    <row r="72" spans="1:9" s="180" customFormat="1" ht="16.5">
      <c r="A72" s="177" t="s">
        <v>1088</v>
      </c>
      <c r="B72" s="378" t="s">
        <v>74</v>
      </c>
      <c r="C72" s="179">
        <v>1773</v>
      </c>
      <c r="D72" s="379"/>
      <c r="E72" s="179">
        <v>713664</v>
      </c>
      <c r="F72" s="378"/>
      <c r="G72" s="179">
        <v>509625</v>
      </c>
      <c r="H72" s="178"/>
      <c r="I72" s="179">
        <f>SUM(C72)+SUM(E72)-SUM(G72)</f>
        <v>205812</v>
      </c>
    </row>
    <row r="73" spans="1:9" s="180" customFormat="1" ht="16.5">
      <c r="A73" s="177" t="s">
        <v>1089</v>
      </c>
      <c r="B73" s="378" t="s">
        <v>74</v>
      </c>
      <c r="C73" s="179">
        <v>9893</v>
      </c>
      <c r="D73" s="379"/>
      <c r="E73" s="179">
        <v>53914</v>
      </c>
      <c r="F73" s="378"/>
      <c r="G73" s="179">
        <v>53688</v>
      </c>
      <c r="H73" s="182"/>
      <c r="I73" s="179">
        <f>SUM(C73)+SUM(E73)-SUM(G73)</f>
        <v>10119</v>
      </c>
    </row>
    <row r="74" spans="1:9" s="180" customFormat="1" ht="16.5">
      <c r="A74" s="177" t="s">
        <v>1090</v>
      </c>
      <c r="B74" s="378" t="s">
        <v>74</v>
      </c>
      <c r="C74" s="179" t="s">
        <v>74</v>
      </c>
      <c r="D74" s="379"/>
      <c r="E74" s="179"/>
      <c r="F74" s="378"/>
      <c r="G74" s="179"/>
      <c r="H74" s="182"/>
      <c r="I74" s="179" t="s">
        <v>74</v>
      </c>
    </row>
    <row r="75" spans="1:9" s="180" customFormat="1" ht="16.5">
      <c r="A75" s="177" t="s">
        <v>1082</v>
      </c>
      <c r="B75" s="378" t="s">
        <v>74</v>
      </c>
      <c r="C75" s="179">
        <v>7205</v>
      </c>
      <c r="D75" s="379"/>
      <c r="E75" s="179">
        <v>2047164</v>
      </c>
      <c r="F75" s="378"/>
      <c r="G75" s="179">
        <v>1702645</v>
      </c>
      <c r="H75" s="178"/>
      <c r="I75" s="179">
        <f>SUM(C75)+SUM(E75)-SUM(G75)</f>
        <v>351724</v>
      </c>
    </row>
    <row r="76" spans="1:9" s="180" customFormat="1" ht="16.5">
      <c r="A76" s="177" t="s">
        <v>1091</v>
      </c>
      <c r="B76" s="378" t="s">
        <v>74</v>
      </c>
      <c r="C76" s="179" t="s">
        <v>74</v>
      </c>
      <c r="D76" s="379"/>
      <c r="E76" s="179"/>
      <c r="F76" s="378"/>
      <c r="G76" s="179"/>
      <c r="I76" s="179" t="s">
        <v>74</v>
      </c>
    </row>
    <row r="77" spans="1:9" s="180" customFormat="1" ht="16.5">
      <c r="A77" s="177" t="s">
        <v>1082</v>
      </c>
      <c r="B77" s="378" t="s">
        <v>74</v>
      </c>
      <c r="C77" s="179">
        <v>1528000</v>
      </c>
      <c r="D77" s="379"/>
      <c r="E77" s="179">
        <v>161450688</v>
      </c>
      <c r="F77" s="378"/>
      <c r="G77" s="179">
        <v>160471625</v>
      </c>
      <c r="H77" s="182"/>
      <c r="I77" s="179">
        <f>SUM(C77)+SUM(E77)-SUM(G77)</f>
        <v>2507063</v>
      </c>
    </row>
    <row r="78" spans="1:9" s="180" customFormat="1" ht="16.5">
      <c r="A78" s="177" t="s">
        <v>1058</v>
      </c>
      <c r="B78" s="378" t="s">
        <v>74</v>
      </c>
      <c r="C78" s="179" t="s">
        <v>74</v>
      </c>
      <c r="D78" s="379"/>
      <c r="E78" s="179"/>
      <c r="F78" s="378"/>
      <c r="G78" s="179"/>
      <c r="H78" s="182"/>
      <c r="I78" s="179" t="s">
        <v>74</v>
      </c>
    </row>
    <row r="79" spans="1:9" s="180" customFormat="1" ht="16.5">
      <c r="A79" s="177" t="s">
        <v>1092</v>
      </c>
      <c r="B79" s="378" t="s">
        <v>74</v>
      </c>
      <c r="C79" s="179">
        <v>304033183</v>
      </c>
      <c r="D79" s="379"/>
      <c r="E79" s="179">
        <v>65261139</v>
      </c>
      <c r="F79" s="378"/>
      <c r="G79" s="179">
        <v>38659615</v>
      </c>
      <c r="H79" s="182"/>
      <c r="I79" s="179">
        <f t="shared" ref="I79:I87" si="0">SUM(C79)+SUM(E79)-SUM(G79)</f>
        <v>330634707</v>
      </c>
    </row>
    <row r="80" spans="1:9" s="180" customFormat="1" ht="16.5">
      <c r="A80" s="177" t="s">
        <v>1093</v>
      </c>
      <c r="B80" s="378" t="s">
        <v>74</v>
      </c>
      <c r="C80" s="179">
        <v>32749859</v>
      </c>
      <c r="D80" s="379"/>
      <c r="E80" s="179">
        <v>32933146</v>
      </c>
      <c r="F80" s="378"/>
      <c r="G80" s="179">
        <v>33362008</v>
      </c>
      <c r="H80" s="182"/>
      <c r="I80" s="179">
        <f t="shared" si="0"/>
        <v>32320997</v>
      </c>
    </row>
    <row r="81" spans="1:9" s="180" customFormat="1" ht="16.5">
      <c r="A81" s="177" t="s">
        <v>1094</v>
      </c>
      <c r="B81" s="378" t="s">
        <v>74</v>
      </c>
      <c r="C81" s="179">
        <v>77130005</v>
      </c>
      <c r="D81" s="379"/>
      <c r="E81" s="179">
        <v>219676687</v>
      </c>
      <c r="F81" s="378"/>
      <c r="G81" s="179">
        <v>178012443</v>
      </c>
      <c r="H81" s="182"/>
      <c r="I81" s="179">
        <f t="shared" si="0"/>
        <v>118794249</v>
      </c>
    </row>
    <row r="82" spans="1:9" s="180" customFormat="1" ht="17.25" customHeight="1">
      <c r="A82" s="174" t="s">
        <v>1215</v>
      </c>
      <c r="B82" s="378" t="s">
        <v>74</v>
      </c>
      <c r="C82" s="179">
        <v>87347708</v>
      </c>
      <c r="D82" s="379"/>
      <c r="E82" s="179">
        <v>8318843</v>
      </c>
      <c r="F82" s="378"/>
      <c r="G82" s="179">
        <v>91648823</v>
      </c>
      <c r="H82" s="182"/>
      <c r="I82" s="179">
        <f t="shared" si="0"/>
        <v>4017728</v>
      </c>
    </row>
    <row r="83" spans="1:9" s="180" customFormat="1" ht="16.5">
      <c r="A83" s="174" t="s">
        <v>1066</v>
      </c>
      <c r="B83" s="378" t="s">
        <v>74</v>
      </c>
      <c r="C83" s="179">
        <v>4579254</v>
      </c>
      <c r="D83" s="379"/>
      <c r="E83" s="179">
        <v>1104506610</v>
      </c>
      <c r="F83" s="378"/>
      <c r="G83" s="179">
        <v>1108756300</v>
      </c>
      <c r="H83" s="178"/>
      <c r="I83" s="179">
        <f t="shared" si="0"/>
        <v>329564</v>
      </c>
    </row>
    <row r="84" spans="1:9" s="180" customFormat="1" ht="16.5">
      <c r="A84" s="174" t="s">
        <v>1207</v>
      </c>
      <c r="B84" s="378" t="s">
        <v>74</v>
      </c>
      <c r="C84" s="179">
        <v>2310769</v>
      </c>
      <c r="D84" s="379"/>
      <c r="E84" s="179">
        <v>45889</v>
      </c>
      <c r="F84" s="378"/>
      <c r="G84" s="179">
        <v>768</v>
      </c>
      <c r="H84" s="182"/>
      <c r="I84" s="179">
        <f t="shared" si="0"/>
        <v>2355890</v>
      </c>
    </row>
    <row r="85" spans="1:9" s="180" customFormat="1" ht="16.5">
      <c r="A85" s="180" t="s">
        <v>1206</v>
      </c>
      <c r="B85" s="180" t="s">
        <v>74</v>
      </c>
      <c r="C85" s="735">
        <v>119436</v>
      </c>
      <c r="E85" s="179">
        <v>14624352</v>
      </c>
      <c r="F85" s="179"/>
      <c r="G85" s="179">
        <v>14742583</v>
      </c>
      <c r="I85" s="179">
        <f t="shared" si="0"/>
        <v>1205</v>
      </c>
    </row>
    <row r="86" spans="1:9" s="180" customFormat="1" ht="16.5">
      <c r="A86" s="177" t="s">
        <v>1095</v>
      </c>
      <c r="B86" s="378" t="s">
        <v>74</v>
      </c>
      <c r="C86" s="179">
        <v>43657487</v>
      </c>
      <c r="D86" s="379"/>
      <c r="E86" s="179">
        <v>91941098</v>
      </c>
      <c r="F86" s="378"/>
      <c r="G86" s="179">
        <v>49957280</v>
      </c>
      <c r="H86" s="182"/>
      <c r="I86" s="179">
        <f t="shared" si="0"/>
        <v>85641305</v>
      </c>
    </row>
    <row r="87" spans="1:9" s="180" customFormat="1" ht="16.5">
      <c r="A87" s="177" t="s">
        <v>1096</v>
      </c>
      <c r="B87" s="378" t="s">
        <v>74</v>
      </c>
      <c r="C87" s="179">
        <v>100190</v>
      </c>
      <c r="D87" s="379"/>
      <c r="E87" s="179">
        <v>89192453</v>
      </c>
      <c r="F87" s="378"/>
      <c r="G87" s="179">
        <v>89192548</v>
      </c>
      <c r="H87" s="182"/>
      <c r="I87" s="179">
        <f t="shared" si="0"/>
        <v>100095</v>
      </c>
    </row>
    <row r="88" spans="1:9" ht="16.5">
      <c r="A88" s="177" t="s">
        <v>1059</v>
      </c>
    </row>
    <row r="89" spans="1:9" ht="16.5">
      <c r="A89" s="174" t="s">
        <v>1066</v>
      </c>
      <c r="B89" s="378" t="s">
        <v>74</v>
      </c>
      <c r="C89" s="179">
        <v>49867</v>
      </c>
      <c r="E89" s="179">
        <v>233495</v>
      </c>
      <c r="F89" s="378"/>
      <c r="G89" s="179">
        <v>283362</v>
      </c>
      <c r="I89" s="179">
        <f>SUM(C89)+SUM(E89)-SUM(G89)</f>
        <v>0</v>
      </c>
    </row>
    <row r="90" spans="1:9" s="180" customFormat="1" ht="16.5">
      <c r="A90" s="177" t="s">
        <v>1062</v>
      </c>
      <c r="B90" s="378" t="s">
        <v>74</v>
      </c>
      <c r="C90" s="179" t="s">
        <v>74</v>
      </c>
      <c r="D90" s="379"/>
      <c r="E90" s="179"/>
      <c r="F90" s="378"/>
      <c r="G90" s="179"/>
      <c r="H90" s="182"/>
      <c r="I90" s="179" t="s">
        <v>74</v>
      </c>
    </row>
    <row r="91" spans="1:9" s="180" customFormat="1" ht="16.5">
      <c r="A91" s="177" t="s">
        <v>1097</v>
      </c>
      <c r="B91" s="378" t="s">
        <v>74</v>
      </c>
      <c r="C91" s="179">
        <v>113532</v>
      </c>
      <c r="D91" s="379"/>
      <c r="E91" s="179">
        <v>16289907</v>
      </c>
      <c r="F91" s="378"/>
      <c r="G91" s="179">
        <v>16316735</v>
      </c>
      <c r="H91" s="182"/>
      <c r="I91" s="179">
        <f t="shared" ref="I91:I99" si="1">SUM(C91)+SUM(E91)-SUM(G91)</f>
        <v>86704</v>
      </c>
    </row>
    <row r="92" spans="1:9" s="180" customFormat="1" ht="16.5">
      <c r="A92" s="174" t="s">
        <v>1213</v>
      </c>
      <c r="B92" s="378" t="s">
        <v>74</v>
      </c>
      <c r="C92" s="179">
        <v>2683010</v>
      </c>
      <c r="D92" s="379"/>
      <c r="E92" s="179">
        <v>16460108</v>
      </c>
      <c r="F92" s="378"/>
      <c r="G92" s="179">
        <v>16472405</v>
      </c>
      <c r="H92" s="182"/>
      <c r="I92" s="179">
        <f t="shared" si="1"/>
        <v>2670713</v>
      </c>
    </row>
    <row r="93" spans="1:9" s="180" customFormat="1" ht="16.5">
      <c r="A93" s="174" t="s">
        <v>1214</v>
      </c>
      <c r="B93" s="378" t="s">
        <v>74</v>
      </c>
      <c r="C93" s="179">
        <v>5816146</v>
      </c>
      <c r="D93" s="379"/>
      <c r="E93" s="179">
        <v>1157706233</v>
      </c>
      <c r="F93" s="378"/>
      <c r="G93" s="179">
        <v>1158819910</v>
      </c>
      <c r="H93" s="182"/>
      <c r="I93" s="179">
        <f t="shared" si="1"/>
        <v>4702469</v>
      </c>
    </row>
    <row r="94" spans="1:9" s="180" customFormat="1" ht="16.5">
      <c r="A94" s="174" t="s">
        <v>1098</v>
      </c>
      <c r="B94" s="378" t="s">
        <v>74</v>
      </c>
      <c r="C94" s="179">
        <v>17715</v>
      </c>
      <c r="D94" s="379"/>
      <c r="E94" s="179">
        <v>2587500</v>
      </c>
      <c r="F94" s="378"/>
      <c r="G94" s="179">
        <v>2605183</v>
      </c>
      <c r="H94" s="182"/>
      <c r="I94" s="179">
        <f t="shared" si="1"/>
        <v>32</v>
      </c>
    </row>
    <row r="95" spans="1:9" s="180" customFormat="1" ht="16.5">
      <c r="A95" s="174" t="s">
        <v>1318</v>
      </c>
      <c r="B95" s="378" t="s">
        <v>74</v>
      </c>
      <c r="C95" s="179">
        <v>0</v>
      </c>
      <c r="D95" s="379"/>
      <c r="E95" s="179">
        <v>2764012010</v>
      </c>
      <c r="F95" s="378"/>
      <c r="G95" s="179">
        <v>2763339913</v>
      </c>
      <c r="H95" s="182"/>
      <c r="I95" s="179">
        <f t="shared" si="1"/>
        <v>672097</v>
      </c>
    </row>
    <row r="96" spans="1:9" s="180" customFormat="1" ht="16.5">
      <c r="A96" s="177" t="s">
        <v>1212</v>
      </c>
      <c r="B96" s="378" t="s">
        <v>74</v>
      </c>
      <c r="C96" s="179">
        <v>57370</v>
      </c>
      <c r="D96" s="379"/>
      <c r="E96" s="179">
        <v>410699599</v>
      </c>
      <c r="F96" s="378"/>
      <c r="G96" s="179">
        <v>410754590</v>
      </c>
      <c r="H96" s="182"/>
      <c r="I96" s="179">
        <f t="shared" si="1"/>
        <v>2379</v>
      </c>
    </row>
    <row r="97" spans="1:9" s="180" customFormat="1" ht="16.5">
      <c r="A97" s="177" t="s">
        <v>1211</v>
      </c>
      <c r="B97" s="378" t="s">
        <v>74</v>
      </c>
      <c r="C97" s="179">
        <v>463527203</v>
      </c>
      <c r="D97" s="379"/>
      <c r="E97" s="179">
        <v>7103561154</v>
      </c>
      <c r="F97" s="378"/>
      <c r="G97" s="179">
        <v>7062979737</v>
      </c>
      <c r="H97" s="182"/>
      <c r="I97" s="179">
        <f t="shared" si="1"/>
        <v>504108620</v>
      </c>
    </row>
    <row r="98" spans="1:9" s="180" customFormat="1" ht="16.5">
      <c r="A98" s="174" t="s">
        <v>1066</v>
      </c>
      <c r="B98" s="378" t="s">
        <v>74</v>
      </c>
      <c r="C98" s="179">
        <v>189446757</v>
      </c>
      <c r="D98" s="379"/>
      <c r="E98" s="179">
        <v>6953256011</v>
      </c>
      <c r="F98" s="378"/>
      <c r="G98" s="179">
        <v>7031448029</v>
      </c>
      <c r="H98" s="182"/>
      <c r="I98" s="179">
        <f t="shared" si="1"/>
        <v>111254739</v>
      </c>
    </row>
    <row r="99" spans="1:9" s="180" customFormat="1" ht="16.5">
      <c r="A99" s="177" t="s">
        <v>1255</v>
      </c>
      <c r="B99" s="378" t="s">
        <v>74</v>
      </c>
      <c r="C99" s="179">
        <v>4961</v>
      </c>
      <c r="D99" s="379"/>
      <c r="E99" s="179">
        <v>251230119</v>
      </c>
      <c r="F99" s="378"/>
      <c r="G99" s="179">
        <v>251235080</v>
      </c>
      <c r="H99" s="182"/>
      <c r="I99" s="179">
        <f t="shared" si="1"/>
        <v>0</v>
      </c>
    </row>
    <row r="100" spans="1:9" s="180" customFormat="1" ht="16.5">
      <c r="A100" s="177"/>
      <c r="B100" s="378"/>
      <c r="C100" s="179"/>
      <c r="D100" s="379"/>
      <c r="E100" s="179"/>
      <c r="F100" s="378"/>
      <c r="G100" s="179"/>
      <c r="H100" s="182"/>
      <c r="I100" s="179"/>
    </row>
    <row r="101" spans="1:9" s="180" customFormat="1" ht="16.5">
      <c r="A101" s="184" t="s">
        <v>1210</v>
      </c>
      <c r="B101" s="378"/>
      <c r="C101" s="179"/>
      <c r="D101" s="379"/>
      <c r="E101" s="179"/>
      <c r="F101" s="378"/>
      <c r="G101" s="179"/>
      <c r="H101" s="182"/>
      <c r="I101" s="179"/>
    </row>
    <row r="102" spans="1:9" s="180" customFormat="1" ht="16.5"/>
    <row r="103" spans="1:9" s="180" customFormat="1" ht="16.5">
      <c r="A103" s="173" t="s">
        <v>1099</v>
      </c>
      <c r="B103" s="181"/>
      <c r="C103" s="182"/>
      <c r="D103" s="182"/>
      <c r="E103" s="330"/>
      <c r="F103" s="330"/>
      <c r="G103" s="330"/>
      <c r="H103" s="182"/>
      <c r="I103" s="179"/>
    </row>
    <row r="104" spans="1:9" s="180" customFormat="1" ht="16.5">
      <c r="A104" s="177"/>
      <c r="B104" s="181"/>
      <c r="C104" s="722"/>
      <c r="D104" s="182"/>
      <c r="E104" s="330"/>
      <c r="F104" s="330"/>
      <c r="G104" s="330"/>
      <c r="H104" s="182"/>
      <c r="I104" s="179"/>
    </row>
    <row r="105" spans="1:9" s="180" customFormat="1" ht="16.5">
      <c r="A105" s="177" t="s">
        <v>1100</v>
      </c>
      <c r="B105" s="378" t="s">
        <v>74</v>
      </c>
      <c r="C105" s="179"/>
      <c r="D105" s="379"/>
      <c r="E105" s="179"/>
      <c r="F105" s="378"/>
      <c r="G105" s="179"/>
      <c r="H105" s="182"/>
      <c r="I105" s="179"/>
    </row>
    <row r="106" spans="1:9" s="180" customFormat="1" ht="16.5">
      <c r="A106" s="177" t="s">
        <v>1101</v>
      </c>
      <c r="B106" s="378" t="s">
        <v>74</v>
      </c>
      <c r="C106" s="179">
        <v>5575</v>
      </c>
      <c r="D106" s="379"/>
      <c r="E106" s="179">
        <v>357781</v>
      </c>
      <c r="F106" s="378"/>
      <c r="G106" s="179">
        <v>323320</v>
      </c>
      <c r="H106" s="182"/>
      <c r="I106" s="179">
        <f>SUM(C106)+SUM(E106)-SUM(G106)</f>
        <v>40036</v>
      </c>
    </row>
    <row r="107" spans="1:9" s="180" customFormat="1" ht="16.5">
      <c r="A107" s="177" t="s">
        <v>1102</v>
      </c>
      <c r="B107" s="378" t="s">
        <v>74</v>
      </c>
      <c r="C107" s="179"/>
      <c r="D107" s="379"/>
      <c r="E107" s="179"/>
      <c r="F107" s="378"/>
      <c r="G107" s="179"/>
      <c r="H107" s="182"/>
      <c r="I107" s="179"/>
    </row>
    <row r="108" spans="1:9" s="180" customFormat="1" ht="16.5">
      <c r="A108" s="174" t="s">
        <v>1103</v>
      </c>
      <c r="B108" s="378" t="s">
        <v>74</v>
      </c>
      <c r="C108" s="179">
        <v>2163</v>
      </c>
      <c r="D108" s="379"/>
      <c r="E108" s="179">
        <v>177777</v>
      </c>
      <c r="F108" s="378"/>
      <c r="G108" s="179">
        <v>158855</v>
      </c>
      <c r="H108" s="182"/>
      <c r="I108" s="179">
        <f>SUM(C108)+SUM(E108)-SUM(G108)</f>
        <v>21085</v>
      </c>
    </row>
    <row r="109" spans="1:9" s="180" customFormat="1" ht="16.5">
      <c r="A109" s="174" t="s">
        <v>1066</v>
      </c>
      <c r="B109" s="378" t="s">
        <v>74</v>
      </c>
      <c r="C109" s="179">
        <v>574024</v>
      </c>
      <c r="D109" s="379"/>
      <c r="E109" s="179">
        <v>15815602</v>
      </c>
      <c r="F109" s="378"/>
      <c r="G109" s="179">
        <v>15821438</v>
      </c>
      <c r="H109" s="182"/>
      <c r="I109" s="179">
        <f>SUM(C109)+SUM(E109)-SUM(G109)</f>
        <v>568188</v>
      </c>
    </row>
    <row r="110" spans="1:9" s="180" customFormat="1" ht="16.5">
      <c r="A110" s="177" t="s">
        <v>1278</v>
      </c>
      <c r="B110" s="378"/>
      <c r="C110" s="179"/>
      <c r="D110" s="379"/>
      <c r="E110" s="179"/>
      <c r="F110" s="378"/>
      <c r="G110" s="179"/>
      <c r="H110" s="182"/>
      <c r="I110" s="179"/>
    </row>
    <row r="111" spans="1:9" s="180" customFormat="1" ht="16.5">
      <c r="A111" s="174" t="s">
        <v>1066</v>
      </c>
      <c r="B111" s="378" t="s">
        <v>74</v>
      </c>
      <c r="C111" s="179">
        <v>6633</v>
      </c>
      <c r="D111" s="379"/>
      <c r="E111" s="179">
        <v>201922961</v>
      </c>
      <c r="F111" s="378"/>
      <c r="G111" s="179">
        <v>201923190</v>
      </c>
      <c r="H111" s="182"/>
      <c r="I111" s="179">
        <f>SUM(C111)+SUM(E111)-SUM(G111)</f>
        <v>6404</v>
      </c>
    </row>
    <row r="112" spans="1:9" s="180" customFormat="1" ht="16.5">
      <c r="A112" s="177" t="s">
        <v>1104</v>
      </c>
      <c r="B112" s="378" t="s">
        <v>74</v>
      </c>
      <c r="C112" s="179" t="s">
        <v>74</v>
      </c>
      <c r="D112" s="379"/>
      <c r="E112" s="179"/>
      <c r="F112" s="378"/>
      <c r="G112" s="179"/>
      <c r="H112" s="182"/>
      <c r="I112" s="179" t="s">
        <v>74</v>
      </c>
    </row>
    <row r="113" spans="1:9" s="180" customFormat="1" ht="16.5">
      <c r="A113" s="174" t="s">
        <v>1066</v>
      </c>
      <c r="B113" s="378" t="s">
        <v>74</v>
      </c>
      <c r="C113" s="179">
        <v>1810866</v>
      </c>
      <c r="D113" s="379"/>
      <c r="E113" s="179">
        <v>23599024</v>
      </c>
      <c r="F113" s="378"/>
      <c r="G113" s="179">
        <v>22213294</v>
      </c>
      <c r="H113" s="182"/>
      <c r="I113" s="179">
        <f>SUM(C113)+SUM(E113)-SUM(G113)</f>
        <v>3196596</v>
      </c>
    </row>
    <row r="114" spans="1:9" s="180" customFormat="1" ht="16.5">
      <c r="A114" s="177" t="s">
        <v>1106</v>
      </c>
      <c r="B114" s="378" t="s">
        <v>74</v>
      </c>
      <c r="C114" s="179" t="s">
        <v>74</v>
      </c>
      <c r="D114" s="379"/>
      <c r="E114" s="179"/>
      <c r="F114" s="378"/>
      <c r="G114" s="179"/>
      <c r="H114" s="182"/>
      <c r="I114" s="179" t="s">
        <v>74</v>
      </c>
    </row>
    <row r="115" spans="1:9" s="180" customFormat="1" ht="16.5">
      <c r="A115" s="174" t="s">
        <v>1066</v>
      </c>
      <c r="B115" s="378" t="s">
        <v>74</v>
      </c>
      <c r="C115" s="179">
        <v>337686</v>
      </c>
      <c r="D115" s="379"/>
      <c r="E115" s="179">
        <v>2187633</v>
      </c>
      <c r="F115" s="378"/>
      <c r="G115" s="179">
        <v>2404324</v>
      </c>
      <c r="H115" s="182"/>
      <c r="I115" s="179">
        <f>SUM(C115)+SUM(E115)-SUM(G115)</f>
        <v>120995</v>
      </c>
    </row>
    <row r="116" spans="1:9" s="180" customFormat="1" ht="16.5">
      <c r="A116" s="177" t="s">
        <v>1107</v>
      </c>
      <c r="B116" s="378" t="s">
        <v>74</v>
      </c>
      <c r="C116" s="179" t="s">
        <v>74</v>
      </c>
      <c r="D116" s="379"/>
      <c r="E116" s="179"/>
      <c r="F116" s="378"/>
      <c r="G116" s="179"/>
      <c r="H116" s="178"/>
      <c r="I116" s="179" t="s">
        <v>74</v>
      </c>
    </row>
    <row r="117" spans="1:9" s="180" customFormat="1" ht="16.5">
      <c r="A117" s="174" t="s">
        <v>1066</v>
      </c>
      <c r="B117" s="378" t="s">
        <v>74</v>
      </c>
      <c r="C117" s="179">
        <v>9413</v>
      </c>
      <c r="D117" s="379"/>
      <c r="E117" s="179">
        <v>280015</v>
      </c>
      <c r="F117" s="378"/>
      <c r="G117" s="179">
        <v>277329</v>
      </c>
      <c r="H117" s="178"/>
      <c r="I117" s="179">
        <f>SUM(C117)+SUM(E117)-SUM(G117)</f>
        <v>12099</v>
      </c>
    </row>
    <row r="118" spans="1:9" s="180" customFormat="1" ht="16.5">
      <c r="A118" s="177" t="s">
        <v>1070</v>
      </c>
      <c r="B118" s="378" t="s">
        <v>74</v>
      </c>
      <c r="C118" s="179" t="s">
        <v>74</v>
      </c>
      <c r="D118" s="379"/>
      <c r="E118" s="179"/>
      <c r="F118" s="378"/>
      <c r="G118" s="179"/>
      <c r="H118" s="182"/>
      <c r="I118" s="179" t="s">
        <v>74</v>
      </c>
    </row>
    <row r="119" spans="1:9" s="180" customFormat="1" ht="16.5">
      <c r="A119" s="174" t="s">
        <v>1066</v>
      </c>
      <c r="B119" s="378" t="s">
        <v>74</v>
      </c>
      <c r="C119" s="179">
        <v>18798754</v>
      </c>
      <c r="D119" s="382"/>
      <c r="E119" s="381">
        <v>3015006958</v>
      </c>
      <c r="F119" s="383"/>
      <c r="G119" s="381">
        <v>2997048209</v>
      </c>
      <c r="H119" s="384"/>
      <c r="I119" s="381">
        <f>SUM(C119)+SUM(E119)-SUM(G119)</f>
        <v>36757503</v>
      </c>
    </row>
    <row r="120" spans="1:9" s="180" customFormat="1" ht="16.5">
      <c r="A120" s="177" t="s">
        <v>1108</v>
      </c>
      <c r="B120" s="378" t="s">
        <v>74</v>
      </c>
      <c r="C120" s="179" t="s">
        <v>74</v>
      </c>
      <c r="D120" s="379"/>
      <c r="E120" s="179"/>
      <c r="F120" s="378"/>
      <c r="G120" s="179"/>
      <c r="H120" s="182"/>
      <c r="I120" s="179" t="s">
        <v>74</v>
      </c>
    </row>
    <row r="121" spans="1:9" s="180" customFormat="1" ht="16.5">
      <c r="A121" s="174" t="s">
        <v>1066</v>
      </c>
      <c r="B121" s="378" t="s">
        <v>74</v>
      </c>
      <c r="C121" s="179">
        <v>2621563</v>
      </c>
      <c r="D121" s="379"/>
      <c r="E121" s="179">
        <v>138430333</v>
      </c>
      <c r="F121" s="378"/>
      <c r="G121" s="179">
        <v>139387877</v>
      </c>
      <c r="H121" s="182"/>
      <c r="I121" s="179">
        <f>SUM(C121)+SUM(E121)-SUM(G121)</f>
        <v>1664019</v>
      </c>
    </row>
    <row r="122" spans="1:9" s="180" customFormat="1" ht="16.5">
      <c r="A122" s="177" t="s">
        <v>1071</v>
      </c>
      <c r="B122" s="378" t="s">
        <v>74</v>
      </c>
      <c r="C122" s="179" t="s">
        <v>74</v>
      </c>
      <c r="D122" s="379"/>
      <c r="E122" s="179"/>
      <c r="F122" s="378"/>
      <c r="G122" s="179"/>
      <c r="H122" s="182"/>
      <c r="I122" s="179" t="s">
        <v>74</v>
      </c>
    </row>
    <row r="123" spans="1:9" s="180" customFormat="1" ht="16.5">
      <c r="A123" s="177" t="s">
        <v>1333</v>
      </c>
      <c r="B123" s="378" t="s">
        <v>74</v>
      </c>
      <c r="C123" s="179">
        <v>25346</v>
      </c>
      <c r="D123" s="379"/>
      <c r="E123" s="179">
        <v>122</v>
      </c>
      <c r="F123" s="378"/>
      <c r="G123" s="179">
        <v>25468</v>
      </c>
      <c r="H123" s="182"/>
      <c r="I123" s="179">
        <f>SUM(C123)+SUM(E123)-SUM(G123)</f>
        <v>0</v>
      </c>
    </row>
    <row r="124" spans="1:9" s="180" customFormat="1" ht="16.5">
      <c r="A124" s="177" t="s">
        <v>1109</v>
      </c>
      <c r="B124" s="378" t="s">
        <v>74</v>
      </c>
      <c r="C124" s="179" t="s">
        <v>74</v>
      </c>
      <c r="D124" s="379"/>
      <c r="E124" s="179"/>
      <c r="F124" s="378"/>
      <c r="G124" s="179"/>
      <c r="H124" s="182"/>
      <c r="I124" s="179" t="s">
        <v>74</v>
      </c>
    </row>
    <row r="125" spans="1:9" s="180" customFormat="1" ht="16.5">
      <c r="A125" s="174" t="s">
        <v>1066</v>
      </c>
      <c r="B125" s="378" t="s">
        <v>74</v>
      </c>
      <c r="C125" s="179">
        <v>142808</v>
      </c>
      <c r="D125" s="379"/>
      <c r="E125" s="179">
        <v>139429692</v>
      </c>
      <c r="F125" s="378"/>
      <c r="G125" s="179">
        <v>139496000</v>
      </c>
      <c r="H125" s="182"/>
      <c r="I125" s="179">
        <f>SUM(C125)+SUM(E125)-SUM(G125)</f>
        <v>76500</v>
      </c>
    </row>
    <row r="126" spans="1:9" s="180" customFormat="1" ht="16.5">
      <c r="A126" s="177" t="s">
        <v>1113</v>
      </c>
      <c r="B126" s="378" t="s">
        <v>74</v>
      </c>
      <c r="C126" s="179" t="s">
        <v>74</v>
      </c>
      <c r="D126" s="379"/>
      <c r="E126" s="179"/>
      <c r="F126" s="378"/>
      <c r="G126" s="179"/>
      <c r="H126" s="182"/>
      <c r="I126" s="179" t="s">
        <v>74</v>
      </c>
    </row>
    <row r="127" spans="1:9" s="180" customFormat="1" ht="16.5">
      <c r="A127" s="177" t="s">
        <v>1066</v>
      </c>
      <c r="B127" s="378" t="s">
        <v>74</v>
      </c>
      <c r="C127" s="179">
        <v>1157654</v>
      </c>
      <c r="D127" s="379"/>
      <c r="E127" s="179">
        <v>120040726</v>
      </c>
      <c r="F127" s="378"/>
      <c r="G127" s="179">
        <v>119950333</v>
      </c>
      <c r="H127" s="185"/>
      <c r="I127" s="179">
        <f>SUM(C127)+SUM(E127)-SUM(G127)</f>
        <v>1248047</v>
      </c>
    </row>
    <row r="128" spans="1:9" s="180" customFormat="1" ht="16.5">
      <c r="A128" s="177" t="s">
        <v>1074</v>
      </c>
      <c r="B128" s="378" t="s">
        <v>74</v>
      </c>
      <c r="C128" s="179" t="s">
        <v>74</v>
      </c>
      <c r="D128" s="379"/>
      <c r="E128" s="179"/>
      <c r="F128" s="378"/>
      <c r="G128" s="179"/>
      <c r="H128" s="182"/>
      <c r="I128" s="179" t="s">
        <v>74</v>
      </c>
    </row>
    <row r="129" spans="1:9" s="180" customFormat="1" ht="16.5">
      <c r="A129" s="177" t="s">
        <v>1110</v>
      </c>
      <c r="B129" s="378" t="s">
        <v>74</v>
      </c>
      <c r="C129" s="179">
        <v>19684349</v>
      </c>
      <c r="D129" s="379"/>
      <c r="E129" s="179">
        <v>1088743307</v>
      </c>
      <c r="F129" s="378"/>
      <c r="G129" s="179">
        <v>1087996681</v>
      </c>
      <c r="H129" s="182"/>
      <c r="I129" s="179">
        <f>SUM(C129)+SUM(E129)-SUM(G129)</f>
        <v>20430975</v>
      </c>
    </row>
    <row r="130" spans="1:9" s="180" customFormat="1" ht="16.5">
      <c r="A130" s="177" t="s">
        <v>1111</v>
      </c>
      <c r="B130" s="378" t="s">
        <v>74</v>
      </c>
      <c r="C130" s="179" t="s">
        <v>74</v>
      </c>
      <c r="D130" s="379"/>
      <c r="E130" s="179"/>
      <c r="F130" s="378"/>
      <c r="G130" s="179"/>
      <c r="H130" s="182"/>
      <c r="I130" s="179" t="s">
        <v>74</v>
      </c>
    </row>
    <row r="131" spans="1:9" s="180" customFormat="1" ht="16.5">
      <c r="A131" s="177" t="s">
        <v>1066</v>
      </c>
      <c r="B131" s="378" t="s">
        <v>74</v>
      </c>
      <c r="C131" s="179">
        <v>74706282</v>
      </c>
      <c r="D131" s="379"/>
      <c r="E131" s="179">
        <v>6800069661</v>
      </c>
      <c r="F131" s="378"/>
      <c r="G131" s="179">
        <v>6849475786</v>
      </c>
      <c r="H131" s="182"/>
      <c r="I131" s="179">
        <f>SUM(C131)+SUM(E131)-SUM(G131)</f>
        <v>25300157</v>
      </c>
    </row>
    <row r="132" spans="1:9" s="180" customFormat="1" ht="16.5">
      <c r="A132" s="177" t="s">
        <v>1112</v>
      </c>
      <c r="B132" s="378" t="s">
        <v>74</v>
      </c>
      <c r="C132" s="179">
        <v>-369437</v>
      </c>
      <c r="D132" s="379"/>
      <c r="E132" s="179">
        <v>197177304</v>
      </c>
      <c r="F132" s="378"/>
      <c r="G132" s="179">
        <v>196949671</v>
      </c>
      <c r="H132" s="182"/>
      <c r="I132" s="179">
        <f>SUM(C132)+SUM(E132)-SUM(G132)</f>
        <v>-141804</v>
      </c>
    </row>
    <row r="133" spans="1:9" s="180" customFormat="1" ht="16.5">
      <c r="A133" s="177" t="s">
        <v>1077</v>
      </c>
      <c r="B133" s="378" t="s">
        <v>74</v>
      </c>
      <c r="C133" s="179" t="s">
        <v>74</v>
      </c>
      <c r="D133" s="379"/>
      <c r="E133" s="179"/>
      <c r="F133" s="378"/>
      <c r="G133" s="179"/>
      <c r="H133" s="182"/>
      <c r="I133" s="179" t="s">
        <v>74</v>
      </c>
    </row>
    <row r="134" spans="1:9" s="180" customFormat="1" ht="16.5">
      <c r="A134" s="177" t="s">
        <v>1066</v>
      </c>
      <c r="B134" s="378" t="s">
        <v>74</v>
      </c>
      <c r="C134" s="179">
        <v>61383</v>
      </c>
      <c r="D134" s="379"/>
      <c r="E134" s="179">
        <v>2022203</v>
      </c>
      <c r="F134" s="378"/>
      <c r="G134" s="179">
        <v>2033208</v>
      </c>
      <c r="H134" s="182"/>
      <c r="I134" s="179">
        <f>SUM(C134)+SUM(E134)-SUM(G134)</f>
        <v>50378</v>
      </c>
    </row>
    <row r="135" spans="1:9" s="180" customFormat="1" ht="16.5">
      <c r="A135" s="177" t="s">
        <v>1114</v>
      </c>
      <c r="B135" s="378" t="s">
        <v>74</v>
      </c>
      <c r="C135" s="179">
        <v>271243659</v>
      </c>
      <c r="D135" s="379"/>
      <c r="E135" s="179">
        <v>837859457</v>
      </c>
      <c r="F135" s="378"/>
      <c r="G135" s="179">
        <v>838943658</v>
      </c>
      <c r="H135" s="182"/>
      <c r="I135" s="179">
        <f>SUM(C135)+SUM(E135)-SUM(G135)</f>
        <v>270159458</v>
      </c>
    </row>
    <row r="136" spans="1:9" s="180" customFormat="1" ht="16.5">
      <c r="A136" s="177" t="s">
        <v>1115</v>
      </c>
      <c r="B136" s="378" t="s">
        <v>74</v>
      </c>
      <c r="C136" s="179">
        <v>495086</v>
      </c>
      <c r="D136" s="379"/>
      <c r="E136" s="179">
        <v>156355</v>
      </c>
      <c r="F136" s="378"/>
      <c r="G136" s="179">
        <v>354742</v>
      </c>
      <c r="H136" s="182"/>
      <c r="I136" s="179">
        <f>SUM(C136)+SUM(E136)-SUM(G136)</f>
        <v>296699</v>
      </c>
    </row>
    <row r="137" spans="1:9" s="180" customFormat="1" ht="16.5">
      <c r="A137" s="174" t="s">
        <v>1128</v>
      </c>
      <c r="B137" s="378" t="s">
        <v>74</v>
      </c>
      <c r="C137" s="179"/>
      <c r="D137" s="379"/>
      <c r="E137" s="179"/>
      <c r="F137" s="378"/>
      <c r="G137" s="179"/>
      <c r="H137"/>
      <c r="I137" s="179"/>
    </row>
    <row r="138" spans="1:9" ht="16.5">
      <c r="A138" s="177" t="s">
        <v>1066</v>
      </c>
      <c r="B138" s="378" t="s">
        <v>74</v>
      </c>
      <c r="C138" s="179">
        <v>244215</v>
      </c>
      <c r="D138" s="379"/>
      <c r="E138" s="179">
        <v>3586847</v>
      </c>
      <c r="F138" s="378"/>
      <c r="G138" s="179">
        <v>3319719</v>
      </c>
      <c r="H138"/>
      <c r="I138" s="179">
        <f>+C138+E138-G138</f>
        <v>511343</v>
      </c>
    </row>
    <row r="139" spans="1:9" ht="16.5">
      <c r="A139" s="177" t="s">
        <v>1116</v>
      </c>
      <c r="B139" s="378" t="s">
        <v>74</v>
      </c>
      <c r="C139" s="179" t="s">
        <v>74</v>
      </c>
      <c r="D139" s="379"/>
      <c r="E139" s="179"/>
      <c r="F139" s="378"/>
      <c r="G139" s="179"/>
      <c r="H139" s="182"/>
      <c r="I139" s="179" t="s">
        <v>74</v>
      </c>
    </row>
    <row r="140" spans="1:9" s="180" customFormat="1" ht="16.5">
      <c r="A140" s="177" t="s">
        <v>1066</v>
      </c>
      <c r="B140" s="378" t="s">
        <v>74</v>
      </c>
      <c r="C140" s="179">
        <v>31262669</v>
      </c>
      <c r="D140" s="379"/>
      <c r="E140" s="179">
        <v>784372883</v>
      </c>
      <c r="F140" s="378"/>
      <c r="G140" s="179">
        <v>792524421</v>
      </c>
      <c r="H140" s="182"/>
      <c r="I140" s="179">
        <f>SUM(C140)+SUM(E140)-SUM(G140)</f>
        <v>23111131</v>
      </c>
    </row>
    <row r="141" spans="1:9" s="180" customFormat="1" ht="16.5">
      <c r="A141" s="177" t="s">
        <v>1117</v>
      </c>
      <c r="B141" s="378" t="s">
        <v>74</v>
      </c>
      <c r="C141" s="179" t="s">
        <v>74</v>
      </c>
      <c r="D141" s="379"/>
      <c r="E141" s="179"/>
      <c r="F141" s="378"/>
      <c r="G141" s="179"/>
      <c r="H141" s="182"/>
      <c r="I141" s="179" t="s">
        <v>74</v>
      </c>
    </row>
    <row r="142" spans="1:9" s="180" customFormat="1" ht="16.5">
      <c r="A142" s="177" t="s">
        <v>1066</v>
      </c>
      <c r="B142" s="378" t="s">
        <v>74</v>
      </c>
      <c r="C142" s="179">
        <v>3436542289</v>
      </c>
      <c r="D142" s="379"/>
      <c r="E142" s="179">
        <v>1284000701</v>
      </c>
      <c r="F142" s="378"/>
      <c r="G142" s="179">
        <v>1073394415</v>
      </c>
      <c r="H142" s="182"/>
      <c r="I142" s="179">
        <f>SUM(C142)+SUM(E142)-SUM(G142)</f>
        <v>3647148575</v>
      </c>
    </row>
    <row r="143" spans="1:9" s="180" customFormat="1" ht="16.5">
      <c r="A143" s="186" t="s">
        <v>1118</v>
      </c>
      <c r="B143" s="187" t="s">
        <v>74</v>
      </c>
      <c r="C143" s="188">
        <f>SUM(C61:C142)</f>
        <v>5081578467</v>
      </c>
      <c r="D143" s="189"/>
      <c r="E143" s="188">
        <f>SUM(E61:E142)</f>
        <v>35260851111</v>
      </c>
      <c r="F143" s="189"/>
      <c r="G143" s="188">
        <f>SUM(G61:G142)</f>
        <v>35103620319</v>
      </c>
      <c r="H143" s="189"/>
      <c r="I143" s="188">
        <f>SUM(I61:I142)</f>
        <v>5238809259</v>
      </c>
    </row>
    <row r="144" spans="1:9" s="180" customFormat="1" ht="15.75" customHeight="1">
      <c r="A144" s="177"/>
      <c r="B144" s="378"/>
      <c r="C144" s="373"/>
      <c r="D144" s="379"/>
      <c r="E144" s="373"/>
      <c r="F144" s="378"/>
      <c r="G144" s="373"/>
      <c r="H144" s="182"/>
      <c r="I144" s="373"/>
    </row>
    <row r="145" spans="1:9" s="180" customFormat="1" ht="15.75" customHeight="1">
      <c r="A145" s="173" t="s">
        <v>1329</v>
      </c>
      <c r="B145" s="181"/>
      <c r="C145" s="178"/>
      <c r="D145" s="182"/>
      <c r="E145" s="178"/>
      <c r="F145" s="182"/>
      <c r="G145" s="178"/>
      <c r="H145" s="182"/>
      <c r="I145" s="179"/>
    </row>
    <row r="146" spans="1:9" s="180" customFormat="1" ht="15" customHeight="1">
      <c r="A146" s="174" t="s">
        <v>74</v>
      </c>
      <c r="B146" s="181"/>
      <c r="C146" s="178"/>
      <c r="D146" s="182"/>
      <c r="E146" s="178"/>
      <c r="F146" s="182"/>
      <c r="G146" s="178"/>
      <c r="H146" s="182"/>
      <c r="I146" s="179"/>
    </row>
    <row r="147" spans="1:9" s="180" customFormat="1" ht="16.5">
      <c r="A147" s="177" t="s">
        <v>1052</v>
      </c>
      <c r="B147" s="378" t="s">
        <v>74</v>
      </c>
      <c r="C147"/>
      <c r="D147"/>
      <c r="E147"/>
      <c r="F147"/>
      <c r="G147"/>
      <c r="H147" s="182"/>
      <c r="I147" s="179"/>
    </row>
    <row r="148" spans="1:9" s="180" customFormat="1" ht="16.5">
      <c r="A148" s="177" t="s">
        <v>1066</v>
      </c>
      <c r="B148" s="378" t="s">
        <v>74</v>
      </c>
      <c r="C148" s="179">
        <v>783903</v>
      </c>
      <c r="D148" s="379"/>
      <c r="E148" s="179">
        <v>15852956</v>
      </c>
      <c r="F148" s="378"/>
      <c r="G148" s="179">
        <v>16434582</v>
      </c>
      <c r="H148" s="182"/>
      <c r="I148" s="179">
        <v>202277</v>
      </c>
    </row>
    <row r="149" spans="1:9" s="180" customFormat="1" ht="16.5">
      <c r="A149" s="177" t="s">
        <v>1062</v>
      </c>
      <c r="B149" s="378" t="s">
        <v>74</v>
      </c>
      <c r="C149" s="179"/>
      <c r="D149" s="379"/>
      <c r="E149" s="179"/>
      <c r="F149" s="378"/>
      <c r="G149" s="179"/>
      <c r="H149" s="182"/>
      <c r="I149" s="179"/>
    </row>
    <row r="150" spans="1:9" s="180" customFormat="1" ht="16.5">
      <c r="A150" s="177" t="s">
        <v>1066</v>
      </c>
      <c r="B150" s="378" t="s">
        <v>74</v>
      </c>
      <c r="C150" s="179">
        <v>20625133</v>
      </c>
      <c r="D150" s="379"/>
      <c r="E150" s="179">
        <v>195047951</v>
      </c>
      <c r="F150" s="378"/>
      <c r="G150" s="179">
        <v>213801005</v>
      </c>
      <c r="H150" s="182"/>
      <c r="I150" s="179">
        <v>1872079</v>
      </c>
    </row>
    <row r="151" spans="1:9" s="180" customFormat="1" ht="16.5">
      <c r="A151" s="177" t="s">
        <v>1067</v>
      </c>
      <c r="B151" s="378" t="s">
        <v>74</v>
      </c>
      <c r="C151" s="179" t="s">
        <v>74</v>
      </c>
      <c r="D151" s="379"/>
      <c r="E151" s="179"/>
      <c r="F151" s="378"/>
      <c r="G151" s="179"/>
      <c r="H151" s="182"/>
      <c r="I151" s="179" t="s">
        <v>74</v>
      </c>
    </row>
    <row r="152" spans="1:9" s="180" customFormat="1" ht="16.5">
      <c r="A152" s="177" t="s">
        <v>1066</v>
      </c>
      <c r="B152" s="378" t="s">
        <v>74</v>
      </c>
      <c r="C152" s="179">
        <v>181661004</v>
      </c>
      <c r="D152" s="379"/>
      <c r="E152" s="179">
        <v>1376010450</v>
      </c>
      <c r="F152" s="378"/>
      <c r="G152" s="179">
        <v>1531946335</v>
      </c>
      <c r="H152" s="182"/>
      <c r="I152" s="179">
        <v>25725119</v>
      </c>
    </row>
    <row r="153" spans="1:9" s="180" customFormat="1" ht="16.5">
      <c r="A153" s="177" t="s">
        <v>1074</v>
      </c>
      <c r="B153" s="378" t="s">
        <v>74</v>
      </c>
      <c r="C153" s="179" t="s">
        <v>74</v>
      </c>
      <c r="D153" s="379"/>
      <c r="E153" s="179"/>
      <c r="F153" s="378"/>
      <c r="G153" s="179"/>
      <c r="H153" s="182"/>
      <c r="I153" s="179" t="s">
        <v>74</v>
      </c>
    </row>
    <row r="154" spans="1:9" s="180" customFormat="1" ht="16.5">
      <c r="A154" s="177" t="s">
        <v>1119</v>
      </c>
      <c r="B154" s="378" t="s">
        <v>74</v>
      </c>
      <c r="C154" s="179">
        <v>1051961</v>
      </c>
      <c r="D154" s="379"/>
      <c r="E154" s="179">
        <v>1879689047</v>
      </c>
      <c r="F154" s="378"/>
      <c r="G154" s="179">
        <v>1876744968</v>
      </c>
      <c r="H154" s="182"/>
      <c r="I154" s="179">
        <v>3996040</v>
      </c>
    </row>
    <row r="155" spans="1:9" s="180" customFormat="1" ht="16.5">
      <c r="A155" s="177" t="s">
        <v>1077</v>
      </c>
      <c r="B155" s="378" t="s">
        <v>74</v>
      </c>
      <c r="C155" s="179" t="s">
        <v>74</v>
      </c>
      <c r="D155" s="379"/>
      <c r="E155" s="179"/>
      <c r="F155" s="378"/>
      <c r="G155" s="179"/>
      <c r="H155" s="182"/>
      <c r="I155" s="179" t="s">
        <v>74</v>
      </c>
    </row>
    <row r="156" spans="1:9" s="180" customFormat="1" ht="16.5">
      <c r="A156" s="177" t="s">
        <v>1120</v>
      </c>
      <c r="B156" s="378" t="s">
        <v>74</v>
      </c>
      <c r="C156" s="179">
        <v>0</v>
      </c>
      <c r="D156" s="379"/>
      <c r="E156" s="179">
        <v>0</v>
      </c>
      <c r="F156" s="378"/>
      <c r="G156" s="179">
        <v>0</v>
      </c>
      <c r="H156" s="182"/>
      <c r="I156" s="179">
        <v>0</v>
      </c>
    </row>
    <row r="157" spans="1:9" s="180" customFormat="1" ht="16.5">
      <c r="A157" s="177" t="s">
        <v>1121</v>
      </c>
      <c r="B157" s="378" t="s">
        <v>74</v>
      </c>
      <c r="C157" s="179">
        <v>126184</v>
      </c>
      <c r="D157" s="379"/>
      <c r="E157" s="179">
        <v>171481</v>
      </c>
      <c r="F157" s="378"/>
      <c r="G157" s="179">
        <v>126184</v>
      </c>
      <c r="H157" s="182"/>
      <c r="I157" s="179">
        <v>171481</v>
      </c>
    </row>
    <row r="158" spans="1:9" s="180" customFormat="1" ht="16.5">
      <c r="A158" s="186" t="s">
        <v>1122</v>
      </c>
      <c r="B158" s="187" t="s">
        <v>74</v>
      </c>
      <c r="C158" s="188">
        <f>SUM(C148:C157)</f>
        <v>204248185</v>
      </c>
      <c r="D158" s="189"/>
      <c r="E158" s="188">
        <f>SUM(E148:E157)</f>
        <v>3466771885</v>
      </c>
      <c r="F158" s="189"/>
      <c r="G158" s="188">
        <f>SUM(G148:G157)</f>
        <v>3639053074</v>
      </c>
      <c r="H158" s="189"/>
      <c r="I158" s="188">
        <f>SUM(I148:I157)</f>
        <v>31966996</v>
      </c>
    </row>
    <row r="159" spans="1:9" s="180" customFormat="1" ht="16.5">
      <c r="A159" s="174"/>
      <c r="B159" s="181"/>
      <c r="C159" s="178"/>
      <c r="D159" s="182"/>
      <c r="E159" s="178"/>
      <c r="F159" s="182"/>
      <c r="G159" s="178"/>
      <c r="H159" s="182"/>
      <c r="I159" s="373"/>
    </row>
    <row r="160" spans="1:9" s="180" customFormat="1" ht="16.5">
      <c r="A160" s="173" t="s">
        <v>1123</v>
      </c>
      <c r="B160" s="181"/>
      <c r="C160" s="178"/>
      <c r="D160" s="182"/>
      <c r="E160" s="178"/>
      <c r="F160" s="182"/>
      <c r="G160" s="178"/>
      <c r="H160" s="182"/>
      <c r="I160" s="179"/>
    </row>
    <row r="161" spans="1:9" s="180" customFormat="1" ht="16.5">
      <c r="A161" s="174"/>
      <c r="B161" s="181"/>
      <c r="C161" s="178"/>
      <c r="D161" s="182"/>
      <c r="E161" s="178"/>
      <c r="F161" s="182"/>
      <c r="G161" s="178"/>
      <c r="H161" s="182"/>
      <c r="I161" s="179"/>
    </row>
    <row r="162" spans="1:9" s="180" customFormat="1" ht="16.5">
      <c r="A162" s="177" t="s">
        <v>1074</v>
      </c>
      <c r="B162" s="378" t="s">
        <v>74</v>
      </c>
      <c r="C162"/>
      <c r="D162"/>
      <c r="E162"/>
      <c r="F162"/>
      <c r="G162"/>
      <c r="H162"/>
      <c r="I162"/>
    </row>
    <row r="163" spans="1:9" s="180" customFormat="1" ht="16.5">
      <c r="A163" s="174" t="s">
        <v>1124</v>
      </c>
      <c r="B163" s="378" t="s">
        <v>74</v>
      </c>
      <c r="C163" s="179">
        <v>16321</v>
      </c>
      <c r="D163" s="379"/>
      <c r="E163" s="179">
        <v>1683056</v>
      </c>
      <c r="F163" s="378"/>
      <c r="G163" s="179">
        <v>1692000</v>
      </c>
      <c r="H163"/>
      <c r="I163" s="179">
        <f>+C163+E163-G163</f>
        <v>7377</v>
      </c>
    </row>
    <row r="164" spans="1:9" s="180" customFormat="1" ht="16.5">
      <c r="A164" s="177" t="s">
        <v>1125</v>
      </c>
      <c r="B164" s="378" t="s">
        <v>74</v>
      </c>
      <c r="C164" s="179">
        <v>2197106</v>
      </c>
      <c r="D164" s="379"/>
      <c r="E164" s="179">
        <v>1686535481</v>
      </c>
      <c r="F164" s="378"/>
      <c r="G164" s="179">
        <v>1682578446</v>
      </c>
      <c r="H164"/>
      <c r="I164" s="179">
        <f>+C164+E164-G164</f>
        <v>6154141</v>
      </c>
    </row>
    <row r="165" spans="1:9" s="180" customFormat="1" ht="16.5">
      <c r="A165" s="174" t="s">
        <v>1126</v>
      </c>
      <c r="B165" s="378" t="s">
        <v>74</v>
      </c>
      <c r="C165" s="179"/>
      <c r="D165" s="379"/>
      <c r="E165" s="179"/>
      <c r="F165" s="378"/>
      <c r="G165" s="179"/>
      <c r="H165"/>
      <c r="I165" s="179"/>
    </row>
    <row r="166" spans="1:9" s="180" customFormat="1" ht="16.5">
      <c r="A166" s="177" t="s">
        <v>1066</v>
      </c>
      <c r="B166" s="378" t="s">
        <v>74</v>
      </c>
      <c r="C166" s="179">
        <v>111385</v>
      </c>
      <c r="D166" s="379"/>
      <c r="E166" s="179">
        <v>9691561</v>
      </c>
      <c r="F166" s="378"/>
      <c r="G166" s="179">
        <v>9659474</v>
      </c>
      <c r="H166"/>
      <c r="I166" s="179">
        <f>+C166+E166-G166</f>
        <v>143472</v>
      </c>
    </row>
    <row r="167" spans="1:9" s="180" customFormat="1" ht="16.5">
      <c r="A167" s="177" t="s">
        <v>1077</v>
      </c>
      <c r="B167" s="378" t="s">
        <v>74</v>
      </c>
      <c r="C167" s="179"/>
      <c r="D167" s="379"/>
      <c r="E167" s="179"/>
      <c r="F167" s="378"/>
      <c r="G167" s="179"/>
      <c r="H167"/>
      <c r="I167" s="179"/>
    </row>
    <row r="168" spans="1:9" s="180" customFormat="1" ht="16.5">
      <c r="A168" s="177" t="s">
        <v>1127</v>
      </c>
      <c r="B168" s="378" t="s">
        <v>74</v>
      </c>
      <c r="C168" s="179">
        <v>35177761</v>
      </c>
      <c r="D168" s="379"/>
      <c r="E168" s="179">
        <v>1546374</v>
      </c>
      <c r="F168" s="378"/>
      <c r="G168" s="179">
        <v>74250</v>
      </c>
      <c r="H168"/>
      <c r="I168" s="179">
        <f>+C168+E168-G168</f>
        <v>36649885</v>
      </c>
    </row>
    <row r="169" spans="1:9" s="180" customFormat="1" ht="16.5">
      <c r="A169" s="186" t="s">
        <v>1129</v>
      </c>
      <c r="B169" s="187" t="s">
        <v>74</v>
      </c>
      <c r="C169" s="193">
        <f>SUM(C163:C168)</f>
        <v>37502573</v>
      </c>
      <c r="D169" s="189"/>
      <c r="E169" s="193">
        <f>SUM(E163:E168)</f>
        <v>1699456472</v>
      </c>
      <c r="F169" s="189"/>
      <c r="G169" s="193">
        <f>SUM(G163:G168)</f>
        <v>1694004170</v>
      </c>
      <c r="H169" s="189"/>
      <c r="I169" s="193">
        <f>SUM(I163:I168)</f>
        <v>42954875</v>
      </c>
    </row>
    <row r="170" spans="1:9" s="180" customFormat="1" ht="16.5">
      <c r="A170" s="186"/>
      <c r="B170" s="187"/>
      <c r="C170" s="331"/>
      <c r="D170" s="189"/>
      <c r="E170" s="331"/>
      <c r="F170" s="189"/>
      <c r="G170" s="331"/>
      <c r="H170" s="189"/>
      <c r="I170" s="331"/>
    </row>
    <row r="171" spans="1:9" s="180" customFormat="1" ht="16.5">
      <c r="A171" s="173" t="s">
        <v>917</v>
      </c>
      <c r="I171" s="178"/>
    </row>
    <row r="173" spans="1:9" s="180" customFormat="1" ht="16.5">
      <c r="A173" s="174" t="s">
        <v>1055</v>
      </c>
      <c r="I173" s="178"/>
    </row>
    <row r="174" spans="1:9" s="180" customFormat="1" ht="16.5">
      <c r="A174" s="177" t="s">
        <v>1130</v>
      </c>
      <c r="B174" s="181" t="s">
        <v>74</v>
      </c>
      <c r="C174" s="179">
        <v>376970</v>
      </c>
      <c r="D174" s="182"/>
      <c r="E174" s="179">
        <v>16592114</v>
      </c>
      <c r="F174" s="178"/>
      <c r="G174" s="179">
        <v>16786860</v>
      </c>
      <c r="H174" s="182"/>
      <c r="I174" s="179">
        <f>SUM(C174)+SUM(E174)-SUM(G174)</f>
        <v>182224</v>
      </c>
    </row>
    <row r="175" spans="1:9" s="180" customFormat="1" ht="16.5">
      <c r="A175" s="177" t="s">
        <v>1104</v>
      </c>
      <c r="B175" s="31"/>
      <c r="C175" s="30"/>
      <c r="D175" s="31"/>
      <c r="H175" s="31"/>
      <c r="I175" s="194"/>
    </row>
    <row r="176" spans="1:9" s="180" customFormat="1" ht="16.5">
      <c r="A176" s="177" t="s">
        <v>1105</v>
      </c>
      <c r="B176" s="31" t="s">
        <v>74</v>
      </c>
      <c r="C176" s="179">
        <v>14395524</v>
      </c>
      <c r="D176" s="31"/>
      <c r="E176" s="179">
        <v>10495081379</v>
      </c>
      <c r="F176" s="178"/>
      <c r="G176" s="179">
        <v>10494093798</v>
      </c>
      <c r="H176" s="31"/>
      <c r="I176" s="179">
        <f>SUM(C176)+SUM(E176)-SUM(G176)</f>
        <v>15383105</v>
      </c>
    </row>
    <row r="177" spans="1:9" s="180" customFormat="1" ht="16.5">
      <c r="A177" s="192" t="s">
        <v>1131</v>
      </c>
      <c r="B177" s="187" t="s">
        <v>74</v>
      </c>
      <c r="C177" s="188">
        <f>SUM(C174:C176)</f>
        <v>14772494</v>
      </c>
      <c r="D177" s="189"/>
      <c r="E177" s="188">
        <f>SUM(E174:E176)</f>
        <v>10511673493</v>
      </c>
      <c r="F177" s="189"/>
      <c r="G177" s="188">
        <f>SUM(G174:G176)</f>
        <v>10510880658</v>
      </c>
      <c r="H177" s="189"/>
      <c r="I177" s="188">
        <f>SUM(I174:I176)</f>
        <v>15565329</v>
      </c>
    </row>
    <row r="178" spans="1:9" ht="16.5">
      <c r="A178" s="180"/>
      <c r="B178" s="180"/>
      <c r="C178" s="178"/>
      <c r="D178" s="178"/>
      <c r="E178" s="178"/>
      <c r="F178" s="178"/>
      <c r="G178" s="178"/>
      <c r="H178" s="178"/>
      <c r="I178" s="178"/>
    </row>
    <row r="179" spans="1:9" ht="16.5">
      <c r="A179" s="173" t="s">
        <v>958</v>
      </c>
      <c r="B179" s="181" t="s">
        <v>74</v>
      </c>
      <c r="C179" s="178"/>
      <c r="D179" s="182"/>
      <c r="E179" s="178"/>
      <c r="F179" s="182"/>
      <c r="G179" s="178"/>
      <c r="H179" s="182"/>
      <c r="I179" s="373"/>
    </row>
    <row r="180" spans="1:9" s="180" customFormat="1" ht="16.5">
      <c r="A180" s="173"/>
      <c r="B180" s="181" t="s">
        <v>74</v>
      </c>
      <c r="C180" s="178"/>
      <c r="D180" s="182"/>
      <c r="E180" s="178"/>
      <c r="F180" s="182"/>
      <c r="G180" s="178"/>
      <c r="H180" s="182"/>
      <c r="I180" s="373"/>
    </row>
    <row r="181" spans="1:9" s="180" customFormat="1" ht="16.5">
      <c r="A181" s="174" t="s">
        <v>1254</v>
      </c>
      <c r="B181" s="378" t="s">
        <v>74</v>
      </c>
      <c r="C181"/>
      <c r="D181"/>
      <c r="E181"/>
      <c r="F181"/>
      <c r="G181"/>
      <c r="H181" s="182"/>
      <c r="I181" s="373"/>
    </row>
    <row r="182" spans="1:9" s="180" customFormat="1" ht="16.5">
      <c r="A182" s="177" t="s">
        <v>1132</v>
      </c>
      <c r="B182" s="378" t="s">
        <v>74</v>
      </c>
      <c r="C182" s="179">
        <v>472803</v>
      </c>
      <c r="D182" s="379"/>
      <c r="E182" s="179">
        <v>24602664</v>
      </c>
      <c r="F182" s="378"/>
      <c r="G182" s="179">
        <v>24967000</v>
      </c>
      <c r="H182" s="182"/>
      <c r="I182" s="179">
        <f>SUM(C182)+SUM(E182)-SUM(G182)</f>
        <v>108467</v>
      </c>
    </row>
    <row r="183" spans="1:9" s="180" customFormat="1" ht="16.5">
      <c r="A183" s="192" t="s">
        <v>1133</v>
      </c>
      <c r="B183" s="187" t="s">
        <v>74</v>
      </c>
      <c r="C183" s="188">
        <f>SUM(C182:C182)</f>
        <v>472803</v>
      </c>
      <c r="D183" s="189"/>
      <c r="E183" s="188">
        <f>SUM(E182:E182)</f>
        <v>24602664</v>
      </c>
      <c r="F183" s="189"/>
      <c r="G183" s="188">
        <f>SUM(G182:G182)</f>
        <v>24967000</v>
      </c>
      <c r="H183" s="189"/>
      <c r="I183" s="188">
        <f>SUM(I182:I182)</f>
        <v>108467</v>
      </c>
    </row>
    <row r="184" spans="1:9" s="180" customFormat="1" ht="16.5"/>
    <row r="185" spans="1:9" s="180" customFormat="1" ht="16.5"/>
    <row r="186" spans="1:9" s="180" customFormat="1" ht="16.5"/>
    <row r="187" spans="1:9" s="191" customFormat="1" ht="16.5">
      <c r="A187" s="173" t="s">
        <v>1004</v>
      </c>
      <c r="B187" s="181" t="s">
        <v>74</v>
      </c>
      <c r="C187" s="178"/>
      <c r="D187" s="182"/>
      <c r="E187" s="178"/>
      <c r="F187" s="182"/>
      <c r="G187" s="178"/>
      <c r="H187" s="182"/>
      <c r="I187" s="373"/>
    </row>
    <row r="188" spans="1:9" s="180" customFormat="1" ht="16.5">
      <c r="A188" s="174" t="s">
        <v>74</v>
      </c>
      <c r="B188" s="181" t="s">
        <v>74</v>
      </c>
      <c r="C188" s="178"/>
      <c r="D188" s="182"/>
      <c r="E188" s="178"/>
      <c r="F188" s="182"/>
      <c r="G188" s="178"/>
      <c r="H188" s="182"/>
      <c r="I188" s="179"/>
    </row>
    <row r="189" spans="1:9" s="180" customFormat="1" ht="16.5">
      <c r="A189" s="174" t="s">
        <v>1055</v>
      </c>
      <c r="B189" s="378" t="s">
        <v>74</v>
      </c>
      <c r="C189"/>
      <c r="D189"/>
      <c r="E189"/>
      <c r="F189"/>
      <c r="G189"/>
      <c r="H189" s="182"/>
      <c r="I189" s="179" t="s">
        <v>74</v>
      </c>
    </row>
    <row r="190" spans="1:9" s="180" customFormat="1" ht="16.5">
      <c r="A190" s="177" t="s">
        <v>1134</v>
      </c>
      <c r="B190" s="378" t="s">
        <v>74</v>
      </c>
      <c r="C190" s="179">
        <v>62359</v>
      </c>
      <c r="D190" s="379"/>
      <c r="E190" s="179">
        <v>1143193</v>
      </c>
      <c r="F190" s="378"/>
      <c r="G190" s="179">
        <v>1171757</v>
      </c>
      <c r="H190" s="182"/>
      <c r="I190" s="179">
        <f>SUM(C190)+SUM(E190)-SUM(G190)</f>
        <v>33795</v>
      </c>
    </row>
    <row r="191" spans="1:9" s="180" customFormat="1" ht="16.5">
      <c r="A191" s="177" t="s">
        <v>1074</v>
      </c>
      <c r="B191" s="378" t="s">
        <v>74</v>
      </c>
      <c r="C191" s="179" t="s">
        <v>74</v>
      </c>
      <c r="D191" s="379"/>
      <c r="E191" s="179"/>
      <c r="F191" s="378"/>
      <c r="G191" s="179"/>
      <c r="H191" s="182"/>
      <c r="I191" s="179" t="s">
        <v>74</v>
      </c>
    </row>
    <row r="192" spans="1:9" s="180" customFormat="1" ht="16.5">
      <c r="A192" s="174" t="s">
        <v>1135</v>
      </c>
      <c r="B192" s="378" t="s">
        <v>74</v>
      </c>
      <c r="C192" s="179">
        <v>53243277075</v>
      </c>
      <c r="D192" s="379"/>
      <c r="E192" s="179">
        <v>12905337492</v>
      </c>
      <c r="F192" s="378"/>
      <c r="G192" s="179">
        <v>4621646759</v>
      </c>
      <c r="H192" s="182" t="s">
        <v>74</v>
      </c>
      <c r="I192" s="179">
        <f>SUM(C192)+SUM(E192)-SUM(G192)</f>
        <v>61526967808</v>
      </c>
    </row>
    <row r="193" spans="1:9" s="180" customFormat="1" ht="16.5">
      <c r="A193" s="186" t="s">
        <v>1136</v>
      </c>
      <c r="B193" s="187" t="s">
        <v>74</v>
      </c>
      <c r="C193" s="188">
        <f>SUM(C190:C192)</f>
        <v>53243339434</v>
      </c>
      <c r="D193" s="189" t="s">
        <v>74</v>
      </c>
      <c r="E193" s="188">
        <f>SUM(E190:E192)</f>
        <v>12906480685</v>
      </c>
      <c r="F193" s="189" t="s">
        <v>74</v>
      </c>
      <c r="G193" s="188">
        <f>SUM(G190:G192)</f>
        <v>4622818516</v>
      </c>
      <c r="H193" s="189" t="s">
        <v>74</v>
      </c>
      <c r="I193" s="188">
        <f>SUM(I190:I192)</f>
        <v>61527001603</v>
      </c>
    </row>
    <row r="194" spans="1:9" s="180" customFormat="1" ht="16.5">
      <c r="A194" s="186"/>
      <c r="B194" s="187"/>
      <c r="C194" s="331"/>
      <c r="D194" s="189"/>
      <c r="E194" s="331"/>
      <c r="F194" s="189"/>
      <c r="G194" s="331"/>
      <c r="H194" s="189"/>
      <c r="I194" s="331"/>
    </row>
    <row r="195" spans="1:9" s="180" customFormat="1" ht="16.5">
      <c r="A195" s="177"/>
      <c r="B195" s="181"/>
      <c r="C195" s="178"/>
      <c r="D195" s="182"/>
      <c r="E195" s="178"/>
      <c r="F195" s="182"/>
      <c r="G195" s="178"/>
      <c r="H195" s="182"/>
      <c r="I195" s="372"/>
    </row>
    <row r="196" spans="1:9" s="180" customFormat="1" ht="16.5">
      <c r="A196" s="173" t="s">
        <v>1137</v>
      </c>
      <c r="B196" s="181"/>
      <c r="C196" s="178"/>
      <c r="D196" s="182"/>
      <c r="E196" s="178"/>
      <c r="F196" s="182"/>
      <c r="G196" s="178"/>
      <c r="H196" s="182"/>
      <c r="I196" s="179"/>
    </row>
    <row r="197" spans="1:9" s="191" customFormat="1" ht="16.5">
      <c r="A197" s="174" t="s">
        <v>74</v>
      </c>
      <c r="B197" s="181"/>
      <c r="C197" s="178"/>
      <c r="D197" s="182"/>
      <c r="E197" s="178"/>
      <c r="F197" s="182"/>
      <c r="G197" s="178"/>
      <c r="H197" s="182"/>
      <c r="I197" s="179"/>
    </row>
    <row r="198" spans="1:9" s="180" customFormat="1" ht="16.5">
      <c r="A198" s="177" t="s">
        <v>1055</v>
      </c>
      <c r="B198" s="378" t="s">
        <v>74</v>
      </c>
      <c r="C198"/>
      <c r="D198"/>
      <c r="E198"/>
      <c r="F198"/>
      <c r="G198"/>
      <c r="H198" s="368"/>
      <c r="I198" s="368"/>
    </row>
    <row r="199" spans="1:9" s="180" customFormat="1" ht="16.5">
      <c r="A199" s="177" t="s">
        <v>1138</v>
      </c>
      <c r="B199" s="378" t="s">
        <v>74</v>
      </c>
      <c r="C199" s="179">
        <v>329866</v>
      </c>
      <c r="D199" s="379"/>
      <c r="E199" s="179">
        <v>0</v>
      </c>
      <c r="F199" s="378"/>
      <c r="G199" s="179">
        <v>329866</v>
      </c>
      <c r="H199" s="369"/>
      <c r="I199" s="179">
        <f>SUM(C199)+SUM(E199)-SUM(G199)</f>
        <v>0</v>
      </c>
    </row>
    <row r="200" spans="1:9" s="184" customFormat="1" ht="16.5">
      <c r="A200" s="177" t="s">
        <v>1139</v>
      </c>
      <c r="B200" s="378" t="s">
        <v>74</v>
      </c>
      <c r="C200" s="179">
        <v>14098</v>
      </c>
      <c r="D200" s="379"/>
      <c r="E200" s="179">
        <v>239854</v>
      </c>
      <c r="F200" s="378"/>
      <c r="G200" s="179">
        <v>239831</v>
      </c>
      <c r="H200" s="182"/>
      <c r="I200" s="179">
        <f>SUM(C200)+SUM(E200)-SUM(G200)</f>
        <v>14121</v>
      </c>
    </row>
    <row r="201" spans="1:9" s="177" customFormat="1" ht="16.5">
      <c r="A201" s="184" t="s">
        <v>1140</v>
      </c>
      <c r="B201" s="378" t="s">
        <v>74</v>
      </c>
      <c r="C201" s="179" t="s">
        <v>74</v>
      </c>
      <c r="D201" s="379"/>
      <c r="E201" s="179"/>
      <c r="F201" s="378"/>
      <c r="G201" s="179"/>
      <c r="H201" s="182"/>
      <c r="I201" s="179" t="s">
        <v>74</v>
      </c>
    </row>
    <row r="202" spans="1:9" s="180" customFormat="1" ht="16.5">
      <c r="A202" s="177" t="s">
        <v>1249</v>
      </c>
      <c r="B202" s="378" t="s">
        <v>74</v>
      </c>
      <c r="C202" s="179">
        <v>829222</v>
      </c>
      <c r="D202" s="379"/>
      <c r="E202" s="179">
        <v>812</v>
      </c>
      <c r="F202" s="378"/>
      <c r="G202" s="179">
        <v>1494</v>
      </c>
      <c r="H202" s="182"/>
      <c r="I202" s="179">
        <f>SUM(C202)+SUM(E202)-SUM(G202)</f>
        <v>828540</v>
      </c>
    </row>
    <row r="203" spans="1:9" s="180" customFormat="1" ht="16.5">
      <c r="A203" s="177" t="s">
        <v>1056</v>
      </c>
      <c r="B203" s="378" t="s">
        <v>74</v>
      </c>
      <c r="C203" s="179" t="s">
        <v>74</v>
      </c>
      <c r="D203" s="379"/>
      <c r="E203" s="179"/>
      <c r="F203" s="378"/>
      <c r="G203" s="179"/>
      <c r="H203" s="182"/>
      <c r="I203" s="179" t="s">
        <v>74</v>
      </c>
    </row>
    <row r="204" spans="1:9" s="180" customFormat="1" ht="16.5">
      <c r="A204" s="177" t="s">
        <v>1141</v>
      </c>
      <c r="B204" s="378" t="s">
        <v>74</v>
      </c>
      <c r="C204" s="179">
        <v>392211</v>
      </c>
      <c r="D204" s="379"/>
      <c r="E204" s="179">
        <v>742155</v>
      </c>
      <c r="F204" s="378"/>
      <c r="G204" s="179">
        <v>787579</v>
      </c>
      <c r="H204" s="182"/>
      <c r="I204" s="179">
        <f>SUM(C204)+SUM(E204)-SUM(G204)</f>
        <v>346787</v>
      </c>
    </row>
    <row r="205" spans="1:9" s="180" customFormat="1" ht="16.5">
      <c r="A205" s="177" t="s">
        <v>1083</v>
      </c>
      <c r="B205" s="378" t="s">
        <v>74</v>
      </c>
      <c r="C205" s="179" t="s">
        <v>74</v>
      </c>
      <c r="D205" s="379"/>
      <c r="E205" s="179"/>
      <c r="F205" s="378"/>
      <c r="G205" s="179"/>
      <c r="H205" s="182"/>
      <c r="I205" s="179" t="s">
        <v>74</v>
      </c>
    </row>
    <row r="206" spans="1:9" s="180" customFormat="1" ht="16.5">
      <c r="A206" s="177" t="s">
        <v>1142</v>
      </c>
      <c r="B206" s="378" t="s">
        <v>74</v>
      </c>
      <c r="C206" s="179">
        <v>136014731</v>
      </c>
      <c r="D206" s="379"/>
      <c r="E206" s="179">
        <v>10900776020</v>
      </c>
      <c r="F206" s="378"/>
      <c r="G206" s="179">
        <v>10966982152</v>
      </c>
      <c r="H206" s="182"/>
      <c r="I206" s="179">
        <f>SUM(C206)+SUM(E206)-SUM(G206)</f>
        <v>69808599</v>
      </c>
    </row>
    <row r="207" spans="1:9" s="180" customFormat="1" ht="16.5">
      <c r="A207" s="177" t="s">
        <v>1057</v>
      </c>
      <c r="B207" s="378" t="s">
        <v>74</v>
      </c>
      <c r="C207" s="179" t="s">
        <v>74</v>
      </c>
      <c r="D207" s="379"/>
      <c r="E207" s="179"/>
      <c r="F207" s="378"/>
      <c r="G207" s="179"/>
      <c r="H207" s="182"/>
      <c r="I207" s="179" t="s">
        <v>74</v>
      </c>
    </row>
    <row r="208" spans="1:9" s="180" customFormat="1" ht="16.5">
      <c r="A208" s="177" t="s">
        <v>1143</v>
      </c>
      <c r="B208" s="378" t="s">
        <v>74</v>
      </c>
      <c r="C208" s="179">
        <v>575520</v>
      </c>
      <c r="D208" s="379"/>
      <c r="E208" s="179">
        <v>416049</v>
      </c>
      <c r="F208" s="378"/>
      <c r="G208" s="179">
        <v>427186</v>
      </c>
      <c r="H208" s="182"/>
      <c r="I208" s="179">
        <f>SUM(C208)+SUM(E208)-SUM(G208)</f>
        <v>564383</v>
      </c>
    </row>
    <row r="209" spans="1:9" s="180" customFormat="1" ht="16.5">
      <c r="A209" s="177" t="s">
        <v>1144</v>
      </c>
      <c r="B209" s="378" t="s">
        <v>74</v>
      </c>
      <c r="C209" s="179">
        <v>18468071</v>
      </c>
      <c r="D209" s="379"/>
      <c r="E209" s="179">
        <v>75627859</v>
      </c>
      <c r="F209" s="378"/>
      <c r="G209" s="179">
        <v>71016389</v>
      </c>
      <c r="H209" s="182"/>
      <c r="I209" s="179">
        <f>SUM(C209)+SUM(E209)-SUM(G209)</f>
        <v>23079541</v>
      </c>
    </row>
    <row r="210" spans="1:9" s="180" customFormat="1" ht="16.5">
      <c r="A210" s="177" t="s">
        <v>1145</v>
      </c>
      <c r="B210" s="378" t="s">
        <v>74</v>
      </c>
      <c r="C210" s="179">
        <v>1708167</v>
      </c>
      <c r="D210" s="379"/>
      <c r="E210" s="179">
        <v>1752513</v>
      </c>
      <c r="F210" s="378"/>
      <c r="G210" s="179">
        <v>1887479</v>
      </c>
      <c r="H210" s="182"/>
      <c r="I210" s="179">
        <f>SUM(C210)+SUM(E210)-SUM(G210)</f>
        <v>1573201</v>
      </c>
    </row>
    <row r="211" spans="1:9" s="180" customFormat="1" ht="16.5">
      <c r="A211" s="184" t="s">
        <v>1146</v>
      </c>
      <c r="B211" s="378" t="s">
        <v>74</v>
      </c>
      <c r="C211" s="179"/>
      <c r="D211" s="379"/>
      <c r="E211" s="179"/>
      <c r="F211" s="378"/>
      <c r="G211" s="179"/>
      <c r="H211" s="182"/>
      <c r="I211" s="179"/>
    </row>
    <row r="212" spans="1:9" s="180" customFormat="1" ht="16.5">
      <c r="A212" s="177" t="s">
        <v>1147</v>
      </c>
      <c r="B212" s="378" t="s">
        <v>74</v>
      </c>
      <c r="C212" s="179">
        <v>1658482</v>
      </c>
      <c r="D212" s="379"/>
      <c r="E212" s="179">
        <v>67812054</v>
      </c>
      <c r="F212" s="378"/>
      <c r="G212" s="179">
        <v>68303119</v>
      </c>
      <c r="H212" s="182"/>
      <c r="I212" s="179">
        <f>SUM(C212)+SUM(E212)-SUM(G212)</f>
        <v>1167417</v>
      </c>
    </row>
    <row r="213" spans="1:9" s="180" customFormat="1" ht="16.5">
      <c r="A213" s="177" t="s">
        <v>1086</v>
      </c>
      <c r="B213" s="378"/>
      <c r="C213" s="179"/>
      <c r="D213" s="379"/>
      <c r="E213" s="179"/>
      <c r="F213" s="378"/>
      <c r="G213" s="179"/>
      <c r="H213" s="182"/>
      <c r="I213" s="179"/>
    </row>
    <row r="214" spans="1:9" s="180" customFormat="1" ht="16.5">
      <c r="A214" s="177" t="s">
        <v>1148</v>
      </c>
      <c r="B214" s="378" t="s">
        <v>74</v>
      </c>
      <c r="C214" s="179">
        <v>23932</v>
      </c>
      <c r="D214" s="379"/>
      <c r="E214" s="179">
        <v>8534</v>
      </c>
      <c r="F214" s="378"/>
      <c r="G214" s="179">
        <v>6356</v>
      </c>
      <c r="H214" s="182"/>
      <c r="I214" s="179">
        <f>SUM(C214)+SUM(E214)-SUM(G214)</f>
        <v>26110</v>
      </c>
    </row>
    <row r="215" spans="1:9" s="180" customFormat="1" ht="16.5">
      <c r="A215" s="184" t="s">
        <v>1149</v>
      </c>
      <c r="B215" s="378" t="s">
        <v>74</v>
      </c>
      <c r="C215" s="179" t="s">
        <v>74</v>
      </c>
      <c r="D215" s="379"/>
      <c r="E215" s="179"/>
      <c r="F215" s="378"/>
      <c r="G215" s="179"/>
      <c r="H215" s="182"/>
      <c r="I215" s="179" t="s">
        <v>74</v>
      </c>
    </row>
    <row r="216" spans="1:9" s="180" customFormat="1" ht="16.5">
      <c r="A216" s="177" t="s">
        <v>1150</v>
      </c>
      <c r="B216" s="378" t="s">
        <v>74</v>
      </c>
      <c r="C216" s="179">
        <v>9230</v>
      </c>
      <c r="D216" s="379"/>
      <c r="E216" s="179">
        <v>2400</v>
      </c>
      <c r="F216" s="378"/>
      <c r="G216" s="179">
        <v>4600</v>
      </c>
      <c r="H216" s="182"/>
      <c r="I216" s="179">
        <f>SUM(C216)+SUM(E216)-SUM(G216)</f>
        <v>7030</v>
      </c>
    </row>
    <row r="217" spans="1:9" s="180" customFormat="1" ht="16.5">
      <c r="A217" s="177" t="s">
        <v>1151</v>
      </c>
      <c r="B217" s="378" t="s">
        <v>74</v>
      </c>
      <c r="C217" s="179">
        <v>14895296</v>
      </c>
      <c r="D217" s="379"/>
      <c r="E217" s="179">
        <v>55191224</v>
      </c>
      <c r="F217" s="378"/>
      <c r="G217" s="179">
        <v>54691111</v>
      </c>
      <c r="H217" s="19"/>
      <c r="I217" s="179">
        <f>SUM(C217)+SUM(E217)-SUM(G217)</f>
        <v>15395409</v>
      </c>
    </row>
    <row r="218" spans="1:9" s="180" customFormat="1" ht="16.5">
      <c r="A218" s="177" t="s">
        <v>1058</v>
      </c>
      <c r="B218" s="378" t="s">
        <v>74</v>
      </c>
      <c r="C218" s="179" t="s">
        <v>74</v>
      </c>
      <c r="D218" s="379"/>
      <c r="E218" s="179"/>
      <c r="F218" s="378"/>
      <c r="G218" s="179"/>
      <c r="H218" s="182"/>
      <c r="I218" s="179" t="s">
        <v>74</v>
      </c>
    </row>
    <row r="219" spans="1:9" s="180" customFormat="1" ht="16.5">
      <c r="A219" s="174" t="s">
        <v>1152</v>
      </c>
      <c r="B219" s="378" t="s">
        <v>74</v>
      </c>
      <c r="C219" s="179">
        <v>0</v>
      </c>
      <c r="D219" s="379"/>
      <c r="E219" s="179">
        <v>127716747</v>
      </c>
      <c r="F219" s="378"/>
      <c r="G219" s="179">
        <v>127716747</v>
      </c>
      <c r="H219" s="182"/>
      <c r="I219" s="179">
        <f>SUM(C219)+SUM(E219)-SUM(G219)</f>
        <v>0</v>
      </c>
    </row>
    <row r="220" spans="1:9" s="180" customFormat="1" ht="16.5">
      <c r="A220" s="177" t="s">
        <v>1153</v>
      </c>
      <c r="B220" s="378" t="s">
        <v>74</v>
      </c>
      <c r="C220" s="179">
        <v>67733514</v>
      </c>
      <c r="D220" s="379"/>
      <c r="E220" s="179">
        <v>151550982</v>
      </c>
      <c r="F220" s="378"/>
      <c r="G220" s="179">
        <v>107419913</v>
      </c>
      <c r="H220" s="182"/>
      <c r="I220" s="179">
        <f>SUM(C220)+SUM(E220)-SUM(G220)</f>
        <v>111864583</v>
      </c>
    </row>
    <row r="221" spans="1:9" s="180" customFormat="1" ht="16.5"/>
    <row r="222" spans="1:9" s="180" customFormat="1" ht="16.5"/>
    <row r="223" spans="1:9" s="180" customFormat="1" ht="16.5"/>
    <row r="224" spans="1:9" s="180" customFormat="1" ht="16.5"/>
    <row r="226" spans="1:9" s="180" customFormat="1" ht="16.5">
      <c r="A226" s="386" t="s">
        <v>1154</v>
      </c>
    </row>
    <row r="227" spans="1:9" s="180" customFormat="1" ht="16.5"/>
    <row r="228" spans="1:9" s="180" customFormat="1" ht="16.5">
      <c r="A228" s="177" t="s">
        <v>1062</v>
      </c>
      <c r="B228" s="378" t="s">
        <v>74</v>
      </c>
      <c r="C228" s="179" t="s">
        <v>74</v>
      </c>
      <c r="D228" s="379"/>
      <c r="E228" s="179"/>
      <c r="F228" s="378"/>
      <c r="G228" s="179"/>
      <c r="H228" s="182"/>
      <c r="I228" s="179" t="s">
        <v>74</v>
      </c>
    </row>
    <row r="229" spans="1:9" s="180" customFormat="1" ht="16.5">
      <c r="A229" s="177" t="s">
        <v>1209</v>
      </c>
      <c r="B229" s="378" t="s">
        <v>74</v>
      </c>
      <c r="C229" s="179">
        <v>32734</v>
      </c>
      <c r="D229" s="379"/>
      <c r="E229" s="179">
        <v>29494697</v>
      </c>
      <c r="F229" s="378"/>
      <c r="G229" s="179">
        <v>28341397</v>
      </c>
      <c r="H229" s="182"/>
      <c r="I229" s="179">
        <f>SUM(C229)+SUM(E229)-SUM(G229)</f>
        <v>1186034</v>
      </c>
    </row>
    <row r="230" spans="1:9" s="180" customFormat="1" ht="16.5">
      <c r="A230" s="174" t="s">
        <v>1155</v>
      </c>
      <c r="B230" s="378" t="s">
        <v>74</v>
      </c>
      <c r="C230" s="179">
        <v>4194318</v>
      </c>
      <c r="D230" s="379"/>
      <c r="E230" s="179">
        <v>438640000</v>
      </c>
      <c r="F230" s="378"/>
      <c r="G230" s="179">
        <v>442774790</v>
      </c>
      <c r="H230" s="182"/>
      <c r="I230" s="179">
        <f>SUM(C230)+SUM(E230)-SUM(G230)</f>
        <v>59528</v>
      </c>
    </row>
    <row r="231" spans="1:9" s="180" customFormat="1" ht="16.5">
      <c r="A231" s="174" t="s">
        <v>1156</v>
      </c>
      <c r="B231" s="378" t="s">
        <v>74</v>
      </c>
      <c r="C231" s="179">
        <v>5928720</v>
      </c>
      <c r="D231" s="379"/>
      <c r="E231" s="179">
        <v>2291206776</v>
      </c>
      <c r="F231" s="378"/>
      <c r="G231" s="179">
        <v>2261519421</v>
      </c>
      <c r="H231" s="182"/>
      <c r="I231" s="179">
        <f>SUM(C231)+SUM(E231)-SUM(G231)</f>
        <v>35616075</v>
      </c>
    </row>
    <row r="232" spans="1:9" s="180" customFormat="1" ht="16.5">
      <c r="A232" s="177" t="s">
        <v>1157</v>
      </c>
      <c r="B232" s="378" t="s">
        <v>74</v>
      </c>
      <c r="C232" s="179">
        <v>5297</v>
      </c>
      <c r="D232" s="379"/>
      <c r="E232" s="179">
        <v>79</v>
      </c>
      <c r="F232" s="378"/>
      <c r="G232" s="179">
        <v>0</v>
      </c>
      <c r="H232" s="182"/>
      <c r="I232" s="179">
        <f>SUM(C232)+SUM(E232)-SUM(G232)</f>
        <v>5376</v>
      </c>
    </row>
    <row r="233" spans="1:9" s="180" customFormat="1" ht="16.5">
      <c r="A233" s="177" t="s">
        <v>1158</v>
      </c>
      <c r="B233" s="378" t="s">
        <v>74</v>
      </c>
      <c r="C233" s="179">
        <v>1124142</v>
      </c>
      <c r="D233" s="379"/>
      <c r="E233" s="179">
        <v>5807307</v>
      </c>
      <c r="F233" s="378"/>
      <c r="G233" s="179">
        <v>5610446</v>
      </c>
      <c r="H233" s="182"/>
      <c r="I233" s="179">
        <f>SUM(C233)+SUM(E233)-SUM(G233)</f>
        <v>1321003</v>
      </c>
    </row>
    <row r="234" spans="1:9" s="180" customFormat="1" ht="15" customHeight="1">
      <c r="A234" s="177" t="s">
        <v>1285</v>
      </c>
      <c r="B234" s="378" t="s">
        <v>74</v>
      </c>
      <c r="C234" s="179" t="s">
        <v>74</v>
      </c>
      <c r="D234" s="379"/>
      <c r="E234" s="179"/>
      <c r="F234" s="378"/>
      <c r="G234" s="179"/>
      <c r="H234" s="182"/>
      <c r="I234" s="179" t="s">
        <v>74</v>
      </c>
    </row>
    <row r="235" spans="1:9" s="180" customFormat="1" ht="15" customHeight="1">
      <c r="A235" s="177" t="s">
        <v>1159</v>
      </c>
      <c r="B235" s="378" t="s">
        <v>74</v>
      </c>
      <c r="C235" s="179">
        <v>16406021</v>
      </c>
      <c r="D235" s="379"/>
      <c r="E235" s="179">
        <v>6542142</v>
      </c>
      <c r="F235" s="378"/>
      <c r="G235" s="179">
        <v>1809479</v>
      </c>
      <c r="H235" s="182"/>
      <c r="I235" s="179">
        <f>SUM(C235)+SUM(E235)-SUM(G235)</f>
        <v>21138684</v>
      </c>
    </row>
    <row r="236" spans="1:9" s="180" customFormat="1" ht="16.5">
      <c r="A236" s="177" t="s">
        <v>1104</v>
      </c>
      <c r="B236" s="378" t="s">
        <v>74</v>
      </c>
      <c r="C236" s="179" t="s">
        <v>74</v>
      </c>
      <c r="D236" s="379"/>
      <c r="E236" s="179"/>
      <c r="F236" s="378"/>
      <c r="G236" s="179"/>
      <c r="H236" s="182"/>
      <c r="I236" s="179" t="s">
        <v>74</v>
      </c>
    </row>
    <row r="237" spans="1:9" s="180" customFormat="1" ht="16.5">
      <c r="A237" s="177" t="s">
        <v>1160</v>
      </c>
      <c r="B237" s="378" t="s">
        <v>74</v>
      </c>
      <c r="C237" s="179">
        <v>-1724842</v>
      </c>
      <c r="D237" s="379"/>
      <c r="E237" s="179">
        <v>31401993</v>
      </c>
      <c r="F237" s="378"/>
      <c r="G237" s="179">
        <v>30350051</v>
      </c>
      <c r="H237" s="182"/>
      <c r="I237" s="179">
        <f>SUM(C237)+SUM(E237)-SUM(G237)</f>
        <v>-672900</v>
      </c>
    </row>
    <row r="238" spans="1:9" s="180" customFormat="1" ht="16.5">
      <c r="A238" s="177" t="s">
        <v>1157</v>
      </c>
      <c r="B238" s="378" t="s">
        <v>74</v>
      </c>
      <c r="C238" s="179">
        <v>11</v>
      </c>
      <c r="D238" s="379"/>
      <c r="E238" s="179">
        <v>2569037</v>
      </c>
      <c r="F238" s="378"/>
      <c r="G238" s="179">
        <v>2424328</v>
      </c>
      <c r="H238" s="182"/>
      <c r="I238" s="179">
        <f>SUM(C238)+SUM(E238)-SUM(G238)</f>
        <v>144720</v>
      </c>
    </row>
    <row r="239" spans="1:9" s="180" customFormat="1" ht="16.5">
      <c r="A239" s="177" t="s">
        <v>1161</v>
      </c>
      <c r="B239" s="378" t="s">
        <v>74</v>
      </c>
      <c r="C239" s="179" t="s">
        <v>74</v>
      </c>
      <c r="D239" s="379"/>
      <c r="E239" s="179"/>
      <c r="F239" s="378"/>
      <c r="G239" s="179"/>
      <c r="H239" s="182"/>
      <c r="I239" s="179" t="s">
        <v>74</v>
      </c>
    </row>
    <row r="240" spans="1:9" s="180" customFormat="1" ht="16.5">
      <c r="A240" s="177" t="s">
        <v>1162</v>
      </c>
      <c r="B240" s="378" t="s">
        <v>74</v>
      </c>
      <c r="C240" s="179">
        <v>18467422</v>
      </c>
      <c r="D240" s="379"/>
      <c r="E240" s="179">
        <v>273790501</v>
      </c>
      <c r="F240" s="378"/>
      <c r="G240" s="179">
        <v>233223657</v>
      </c>
      <c r="H240" s="182"/>
      <c r="I240" s="179">
        <f>SUM(C240)+SUM(E240)-SUM(G240)</f>
        <v>59034266</v>
      </c>
    </row>
    <row r="241" spans="1:9" s="180" customFormat="1" ht="16.5">
      <c r="A241" s="177" t="s">
        <v>1163</v>
      </c>
      <c r="B241" s="378" t="s">
        <v>74</v>
      </c>
      <c r="C241" s="179">
        <v>7176535</v>
      </c>
      <c r="D241" s="379"/>
      <c r="E241" s="179">
        <v>115972943</v>
      </c>
      <c r="F241" s="378"/>
      <c r="G241" s="179">
        <v>117294526</v>
      </c>
      <c r="H241" s="182"/>
      <c r="I241" s="179">
        <f>SUM(C241)+SUM(E241)-SUM(G241)</f>
        <v>5854952</v>
      </c>
    </row>
    <row r="242" spans="1:9" s="180" customFormat="1" ht="16.5">
      <c r="A242" s="177" t="s">
        <v>1164</v>
      </c>
      <c r="B242" s="378" t="s">
        <v>74</v>
      </c>
      <c r="C242" s="179">
        <v>188614436</v>
      </c>
      <c r="D242" s="379"/>
      <c r="E242" s="179">
        <v>63843132</v>
      </c>
      <c r="F242" s="378"/>
      <c r="G242" s="179">
        <v>71903906</v>
      </c>
      <c r="H242" s="182"/>
      <c r="I242" s="179">
        <f>SUM(C242)+SUM(E242)-SUM(G242)</f>
        <v>180553662</v>
      </c>
    </row>
    <row r="243" spans="1:9" s="180" customFormat="1" ht="16.5">
      <c r="A243" s="177" t="s">
        <v>1067</v>
      </c>
      <c r="B243" s="378" t="s">
        <v>74</v>
      </c>
      <c r="C243" s="179" t="s">
        <v>74</v>
      </c>
      <c r="D243" s="379"/>
      <c r="E243" s="179"/>
      <c r="F243" s="378"/>
      <c r="G243" s="179"/>
      <c r="H243" s="182"/>
      <c r="I243" s="179" t="s">
        <v>74</v>
      </c>
    </row>
    <row r="244" spans="1:9" s="180" customFormat="1" ht="16.5">
      <c r="A244" s="177" t="s">
        <v>1165</v>
      </c>
      <c r="B244" s="378" t="s">
        <v>74</v>
      </c>
      <c r="C244" s="179">
        <v>56223</v>
      </c>
      <c r="D244" s="379"/>
      <c r="E244" s="179">
        <v>2376</v>
      </c>
      <c r="F244" s="378"/>
      <c r="G244" s="179">
        <v>5234</v>
      </c>
      <c r="H244" s="182"/>
      <c r="I244" s="179">
        <f>SUM(C244)+SUM(E244)-SUM(G244)</f>
        <v>53365</v>
      </c>
    </row>
    <row r="245" spans="1:9" s="180" customFormat="1" ht="16.5">
      <c r="A245" s="177" t="s">
        <v>1208</v>
      </c>
      <c r="B245" s="378" t="s">
        <v>74</v>
      </c>
      <c r="C245" s="179">
        <v>13739997</v>
      </c>
      <c r="D245" s="379"/>
      <c r="E245" s="179">
        <v>21512340</v>
      </c>
      <c r="F245" s="378"/>
      <c r="G245" s="179">
        <v>20624283</v>
      </c>
      <c r="H245" s="182"/>
      <c r="I245" s="179">
        <f>SUM(C245)+SUM(E245)-SUM(G245)</f>
        <v>14628054</v>
      </c>
    </row>
    <row r="246" spans="1:9" s="180" customFormat="1" ht="16.5">
      <c r="A246" s="177" t="s">
        <v>1069</v>
      </c>
      <c r="B246" s="378" t="s">
        <v>74</v>
      </c>
      <c r="C246" s="179" t="s">
        <v>74</v>
      </c>
      <c r="D246" s="379"/>
      <c r="E246" s="179"/>
      <c r="F246" s="378"/>
      <c r="G246" s="179"/>
      <c r="H246" s="182"/>
      <c r="I246" s="179" t="s">
        <v>74</v>
      </c>
    </row>
    <row r="247" spans="1:9" s="180" customFormat="1" ht="16.5">
      <c r="A247" s="177" t="s">
        <v>1066</v>
      </c>
      <c r="B247" s="378" t="s">
        <v>74</v>
      </c>
      <c r="C247" s="179">
        <v>92631</v>
      </c>
      <c r="D247" s="379"/>
      <c r="E247" s="179">
        <v>186213542</v>
      </c>
      <c r="F247" s="378"/>
      <c r="G247" s="179">
        <v>186060696</v>
      </c>
      <c r="H247" s="182" t="s">
        <v>74</v>
      </c>
      <c r="I247" s="179">
        <f>SUM(C247)+SUM(E247)-SUM(G247)</f>
        <v>245477</v>
      </c>
    </row>
    <row r="248" spans="1:9" s="180" customFormat="1" ht="16.5">
      <c r="A248" s="177" t="s">
        <v>1070</v>
      </c>
      <c r="B248" s="378" t="s">
        <v>74</v>
      </c>
      <c r="C248" s="179" t="s">
        <v>74</v>
      </c>
      <c r="D248" s="379"/>
      <c r="E248" s="179"/>
      <c r="F248" s="378"/>
      <c r="G248" s="179"/>
      <c r="H248" s="182"/>
      <c r="I248" s="179" t="s">
        <v>74</v>
      </c>
    </row>
    <row r="249" spans="1:9" s="180" customFormat="1" ht="16.5">
      <c r="A249" s="177" t="s">
        <v>1166</v>
      </c>
      <c r="B249" s="378" t="s">
        <v>74</v>
      </c>
      <c r="C249" s="179">
        <v>690756235</v>
      </c>
      <c r="D249" s="379"/>
      <c r="E249" s="179">
        <v>1369019490</v>
      </c>
      <c r="F249" s="378"/>
      <c r="G249" s="179">
        <v>1330342014</v>
      </c>
      <c r="H249" s="182"/>
      <c r="I249" s="179">
        <f>SUM(C249)+SUM(E249)-SUM(G249)</f>
        <v>729433711</v>
      </c>
    </row>
    <row r="250" spans="1:9" s="180" customFormat="1" ht="16.5">
      <c r="A250" s="177" t="s">
        <v>1108</v>
      </c>
      <c r="B250" s="378" t="s">
        <v>74</v>
      </c>
      <c r="C250" s="179" t="s">
        <v>74</v>
      </c>
      <c r="D250" s="379"/>
      <c r="E250" s="179"/>
      <c r="F250" s="378"/>
      <c r="G250" s="179"/>
      <c r="H250" s="182"/>
      <c r="I250" s="179" t="s">
        <v>74</v>
      </c>
    </row>
    <row r="251" spans="1:9" ht="16.5">
      <c r="A251" s="177" t="s">
        <v>1157</v>
      </c>
      <c r="B251" s="378" t="s">
        <v>74</v>
      </c>
      <c r="C251" s="179">
        <v>234480</v>
      </c>
      <c r="D251" s="379"/>
      <c r="E251" s="179">
        <v>38551</v>
      </c>
      <c r="F251" s="378"/>
      <c r="G251" s="179">
        <v>74673</v>
      </c>
      <c r="H251" s="182"/>
      <c r="I251" s="179">
        <f>SUM(C251)+SUM(E251)-SUM(G251)</f>
        <v>198358</v>
      </c>
    </row>
    <row r="252" spans="1:9" s="180" customFormat="1" ht="16.5">
      <c r="A252" s="177" t="s">
        <v>1071</v>
      </c>
      <c r="B252" s="378" t="s">
        <v>74</v>
      </c>
      <c r="C252" s="179" t="s">
        <v>74</v>
      </c>
      <c r="D252" s="379"/>
      <c r="E252" s="179"/>
      <c r="F252" s="378"/>
      <c r="G252" s="179"/>
      <c r="H252" s="182"/>
      <c r="I252" s="179" t="s">
        <v>74</v>
      </c>
    </row>
    <row r="253" spans="1:9" s="180" customFormat="1" ht="16.5">
      <c r="A253" s="177" t="s">
        <v>1167</v>
      </c>
      <c r="B253" s="378" t="s">
        <v>74</v>
      </c>
      <c r="C253" s="179">
        <v>45712917</v>
      </c>
      <c r="D253" s="379"/>
      <c r="E253" s="179">
        <v>108745680</v>
      </c>
      <c r="F253" s="378"/>
      <c r="G253" s="179">
        <v>106957694</v>
      </c>
      <c r="H253" s="182"/>
      <c r="I253" s="179">
        <f>SUM(C253)+SUM(E253)-SUM(G253)</f>
        <v>47500903</v>
      </c>
    </row>
    <row r="254" spans="1:9" s="180" customFormat="1" ht="16.5">
      <c r="A254" s="177" t="s">
        <v>1074</v>
      </c>
      <c r="B254" s="378" t="s">
        <v>74</v>
      </c>
      <c r="C254" s="179"/>
      <c r="D254" s="379"/>
      <c r="E254" s="179"/>
      <c r="F254" s="378"/>
      <c r="G254" s="179"/>
      <c r="H254" s="182"/>
      <c r="I254" s="179"/>
    </row>
    <row r="255" spans="1:9" ht="16.5">
      <c r="A255" s="177" t="s">
        <v>1168</v>
      </c>
      <c r="B255" s="378" t="s">
        <v>74</v>
      </c>
      <c r="C255" s="179">
        <v>1593284891</v>
      </c>
      <c r="D255" s="379"/>
      <c r="E255" s="179">
        <v>2121187374</v>
      </c>
      <c r="F255" s="378"/>
      <c r="G255" s="179">
        <v>1604924067</v>
      </c>
      <c r="H255" s="182"/>
      <c r="I255" s="179">
        <f t="shared" ref="I255:I270" si="2">SUM(C255)+SUM(E255)-SUM(G255)</f>
        <v>2109548198</v>
      </c>
    </row>
    <row r="256" spans="1:9" s="180" customFormat="1" ht="16.5">
      <c r="A256" s="177" t="s">
        <v>1169</v>
      </c>
      <c r="B256" s="378" t="s">
        <v>74</v>
      </c>
      <c r="C256" s="179">
        <v>4729203</v>
      </c>
      <c r="D256" s="379"/>
      <c r="E256" s="179">
        <v>65499136</v>
      </c>
      <c r="F256" s="378"/>
      <c r="G256" s="179">
        <v>55470815</v>
      </c>
      <c r="H256" s="182"/>
      <c r="I256" s="179">
        <f t="shared" si="2"/>
        <v>14757524</v>
      </c>
    </row>
    <row r="257" spans="1:9" s="180" customFormat="1" ht="16.5">
      <c r="A257" s="177" t="s">
        <v>1170</v>
      </c>
      <c r="B257" s="378" t="s">
        <v>74</v>
      </c>
      <c r="C257" s="179">
        <v>3657</v>
      </c>
      <c r="D257" s="379"/>
      <c r="E257" s="179">
        <v>0</v>
      </c>
      <c r="F257" s="378"/>
      <c r="G257" s="179">
        <v>3657</v>
      </c>
      <c r="H257" s="182"/>
      <c r="I257" s="179">
        <f t="shared" si="2"/>
        <v>0</v>
      </c>
    </row>
    <row r="258" spans="1:9" s="180" customFormat="1" ht="16.5">
      <c r="A258" s="177" t="s">
        <v>1171</v>
      </c>
      <c r="B258" s="378" t="s">
        <v>74</v>
      </c>
      <c r="C258" s="179">
        <v>0</v>
      </c>
      <c r="D258" s="379"/>
      <c r="E258" s="179">
        <v>0</v>
      </c>
      <c r="F258" s="378"/>
      <c r="G258" s="179">
        <v>0</v>
      </c>
      <c r="H258" s="182"/>
      <c r="I258" s="179">
        <f t="shared" si="2"/>
        <v>0</v>
      </c>
    </row>
    <row r="259" spans="1:9" s="180" customFormat="1" ht="16.5">
      <c r="A259" s="177" t="s">
        <v>1172</v>
      </c>
      <c r="B259" s="378" t="s">
        <v>74</v>
      </c>
      <c r="C259" s="179">
        <v>532005744</v>
      </c>
      <c r="D259" s="379"/>
      <c r="E259" s="179">
        <v>5250969678</v>
      </c>
      <c r="F259" s="378"/>
      <c r="G259" s="179">
        <v>5249064524</v>
      </c>
      <c r="H259" s="182"/>
      <c r="I259" s="179">
        <f t="shared" si="2"/>
        <v>533910898</v>
      </c>
    </row>
    <row r="260" spans="1:9" s="180" customFormat="1" ht="16.5">
      <c r="A260" s="380" t="s">
        <v>1173</v>
      </c>
      <c r="B260" s="378" t="s">
        <v>74</v>
      </c>
      <c r="C260" s="179">
        <v>563620</v>
      </c>
      <c r="D260" s="379"/>
      <c r="E260" s="179">
        <v>15787028</v>
      </c>
      <c r="F260" s="378"/>
      <c r="G260" s="179">
        <v>15964095</v>
      </c>
      <c r="H260" s="182"/>
      <c r="I260" s="179">
        <f t="shared" si="2"/>
        <v>386553</v>
      </c>
    </row>
    <row r="261" spans="1:9" s="180" customFormat="1" ht="16.5">
      <c r="A261" s="177" t="s">
        <v>1174</v>
      </c>
      <c r="B261" s="378" t="s">
        <v>74</v>
      </c>
      <c r="C261" s="179">
        <v>385048115</v>
      </c>
      <c r="D261" s="379"/>
      <c r="E261" s="179">
        <v>19511190036</v>
      </c>
      <c r="F261" s="378"/>
      <c r="G261" s="179">
        <v>19337567861</v>
      </c>
      <c r="H261" s="182"/>
      <c r="I261" s="179">
        <f t="shared" si="2"/>
        <v>558670290</v>
      </c>
    </row>
    <row r="262" spans="1:9" s="180" customFormat="1" ht="16.5">
      <c r="A262" s="177" t="s">
        <v>1175</v>
      </c>
      <c r="B262" s="378" t="s">
        <v>74</v>
      </c>
      <c r="C262" s="179">
        <v>12598984</v>
      </c>
      <c r="D262" s="379"/>
      <c r="E262" s="179">
        <v>195052463</v>
      </c>
      <c r="F262" s="378"/>
      <c r="G262" s="179">
        <v>194361264</v>
      </c>
      <c r="H262" s="182"/>
      <c r="I262" s="179">
        <f t="shared" si="2"/>
        <v>13290183</v>
      </c>
    </row>
    <row r="263" spans="1:9" s="180" customFormat="1" ht="16.5">
      <c r="A263" s="180" t="s">
        <v>1176</v>
      </c>
      <c r="B263" s="180" t="s">
        <v>74</v>
      </c>
      <c r="C263" s="179">
        <v>0</v>
      </c>
      <c r="D263" s="379"/>
      <c r="E263" s="179">
        <v>178671709</v>
      </c>
      <c r="F263" s="378"/>
      <c r="G263" s="179">
        <v>178671709</v>
      </c>
      <c r="H263" s="182"/>
      <c r="I263" s="179">
        <f t="shared" si="2"/>
        <v>0</v>
      </c>
    </row>
    <row r="264" spans="1:9" s="180" customFormat="1" ht="16.5">
      <c r="A264" s="177" t="s">
        <v>1177</v>
      </c>
      <c r="B264" s="180" t="s">
        <v>74</v>
      </c>
      <c r="C264" s="179">
        <v>275590</v>
      </c>
      <c r="D264" s="379"/>
      <c r="E264" s="179">
        <v>821017</v>
      </c>
      <c r="F264" s="378"/>
      <c r="G264" s="179">
        <v>1051607</v>
      </c>
      <c r="H264" s="182"/>
      <c r="I264" s="179">
        <f t="shared" si="2"/>
        <v>45000</v>
      </c>
    </row>
    <row r="265" spans="1:9" s="180" customFormat="1" ht="16.5">
      <c r="A265" s="177" t="s">
        <v>1178</v>
      </c>
      <c r="B265" s="378" t="s">
        <v>74</v>
      </c>
      <c r="C265" s="179">
        <v>385053639</v>
      </c>
      <c r="D265" s="379"/>
      <c r="E265" s="179">
        <v>5684812133</v>
      </c>
      <c r="F265" s="378"/>
      <c r="G265" s="179">
        <v>5487656780</v>
      </c>
      <c r="H265" s="182"/>
      <c r="I265" s="179">
        <f t="shared" si="2"/>
        <v>582208992</v>
      </c>
    </row>
    <row r="266" spans="1:9" s="180" customFormat="1" ht="16.5">
      <c r="A266" s="380" t="s">
        <v>1179</v>
      </c>
      <c r="B266" s="378" t="s">
        <v>74</v>
      </c>
      <c r="C266" s="179">
        <v>160419</v>
      </c>
      <c r="D266" s="379"/>
      <c r="E266" s="179">
        <v>4318823</v>
      </c>
      <c r="F266" s="378"/>
      <c r="G266" s="179">
        <v>4299276</v>
      </c>
      <c r="H266" s="182"/>
      <c r="I266" s="179">
        <f t="shared" si="2"/>
        <v>179966</v>
      </c>
    </row>
    <row r="267" spans="1:9" s="180" customFormat="1" ht="16.5">
      <c r="A267" s="380" t="s">
        <v>1180</v>
      </c>
      <c r="B267" s="180" t="s">
        <v>74</v>
      </c>
      <c r="C267" s="179">
        <v>0</v>
      </c>
      <c r="D267" s="379"/>
      <c r="E267" s="179">
        <v>3014252733</v>
      </c>
      <c r="F267" s="378"/>
      <c r="G267" s="179">
        <v>3014252733</v>
      </c>
      <c r="H267" s="182"/>
      <c r="I267" s="179">
        <f t="shared" si="2"/>
        <v>0</v>
      </c>
    </row>
    <row r="268" spans="1:9" s="180" customFormat="1" ht="16.5">
      <c r="A268" s="380" t="s">
        <v>1181</v>
      </c>
      <c r="B268" s="378" t="s">
        <v>74</v>
      </c>
      <c r="C268" s="179">
        <v>18439</v>
      </c>
      <c r="D268" s="379"/>
      <c r="E268" s="179">
        <v>5074932</v>
      </c>
      <c r="F268" s="378"/>
      <c r="G268" s="179">
        <v>5081732</v>
      </c>
      <c r="H268" s="182"/>
      <c r="I268" s="179">
        <f t="shared" si="2"/>
        <v>11639</v>
      </c>
    </row>
    <row r="269" spans="1:9" s="180" customFormat="1" ht="16.5">
      <c r="A269" s="177" t="s">
        <v>1182</v>
      </c>
      <c r="B269" s="378" t="s">
        <v>74</v>
      </c>
      <c r="C269" s="179">
        <v>10827282</v>
      </c>
      <c r="D269" s="379"/>
      <c r="E269" s="179">
        <v>461946</v>
      </c>
      <c r="F269" s="378"/>
      <c r="G269" s="179">
        <v>0</v>
      </c>
      <c r="H269" s="182"/>
      <c r="I269" s="179">
        <f t="shared" si="2"/>
        <v>11289228</v>
      </c>
    </row>
    <row r="270" spans="1:9" s="180" customFormat="1" ht="16.5">
      <c r="A270" s="177" t="s">
        <v>1183</v>
      </c>
      <c r="B270" s="378" t="s">
        <v>74</v>
      </c>
      <c r="C270" s="179">
        <v>1949277657</v>
      </c>
      <c r="D270" s="379"/>
      <c r="E270" s="179">
        <v>22481983032</v>
      </c>
      <c r="F270" s="378"/>
      <c r="G270" s="179">
        <v>22394068914</v>
      </c>
      <c r="H270" s="182"/>
      <c r="I270" s="179">
        <f t="shared" si="2"/>
        <v>2037191775</v>
      </c>
    </row>
    <row r="271" spans="1:9" s="180" customFormat="1" ht="16.5"/>
    <row r="272" spans="1:9" s="180" customFormat="1" ht="16.5">
      <c r="A272" s="184" t="s">
        <v>1210</v>
      </c>
    </row>
    <row r="273" spans="1:9" s="180" customFormat="1" ht="16.5"/>
    <row r="274" spans="1:9" s="180" customFormat="1" ht="16.5">
      <c r="A274" s="386" t="s">
        <v>1154</v>
      </c>
    </row>
    <row r="275" spans="1:9" s="180" customFormat="1" ht="16.5"/>
    <row r="276" spans="1:9" s="180" customFormat="1" ht="16.5">
      <c r="A276" s="174" t="s">
        <v>1126</v>
      </c>
      <c r="B276" s="378" t="s">
        <v>74</v>
      </c>
      <c r="C276" s="179" t="s">
        <v>74</v>
      </c>
      <c r="D276" s="379"/>
      <c r="E276" s="179"/>
      <c r="F276" s="378"/>
      <c r="G276" s="179"/>
      <c r="H276" s="182"/>
      <c r="I276" s="179" t="s">
        <v>74</v>
      </c>
    </row>
    <row r="277" spans="1:9" s="180" customFormat="1" ht="16.5">
      <c r="A277" s="177" t="s">
        <v>1184</v>
      </c>
      <c r="B277" s="378" t="s">
        <v>74</v>
      </c>
      <c r="C277" s="179">
        <v>4412687</v>
      </c>
      <c r="D277" s="379"/>
      <c r="E277" s="179">
        <v>2108604</v>
      </c>
      <c r="F277" s="378"/>
      <c r="G277" s="179">
        <v>2738578</v>
      </c>
      <c r="H277" s="182"/>
      <c r="I277" s="179">
        <f>SUM(C277)+SUM(E277)-SUM(G277)</f>
        <v>3782713</v>
      </c>
    </row>
    <row r="278" spans="1:9" s="180" customFormat="1" ht="16.5">
      <c r="A278" s="177" t="s">
        <v>1111</v>
      </c>
      <c r="B278" s="378" t="s">
        <v>74</v>
      </c>
      <c r="C278" s="179" t="s">
        <v>74</v>
      </c>
      <c r="D278" s="379"/>
      <c r="E278" s="179"/>
      <c r="F278" s="378"/>
      <c r="G278" s="179"/>
      <c r="H278" s="182"/>
      <c r="I278" s="179" t="s">
        <v>74</v>
      </c>
    </row>
    <row r="279" spans="1:9" s="180" customFormat="1" ht="16.5">
      <c r="A279" s="177" t="s">
        <v>1185</v>
      </c>
      <c r="B279" s="378" t="s">
        <v>74</v>
      </c>
      <c r="C279" s="179">
        <v>6824660</v>
      </c>
      <c r="D279" s="379"/>
      <c r="E279" s="179">
        <v>216850460</v>
      </c>
      <c r="F279" s="378"/>
      <c r="G279" s="179">
        <v>222388651</v>
      </c>
      <c r="H279" s="182"/>
      <c r="I279" s="179">
        <f>SUM(C279)+SUM(E279)-SUM(G279)</f>
        <v>1286469</v>
      </c>
    </row>
    <row r="280" spans="1:9" s="180" customFormat="1" ht="16.5">
      <c r="A280" s="177" t="s">
        <v>1077</v>
      </c>
      <c r="B280" s="378" t="s">
        <v>74</v>
      </c>
      <c r="C280" s="179" t="s">
        <v>74</v>
      </c>
      <c r="D280" s="379"/>
      <c r="E280" s="179"/>
      <c r="F280" s="378"/>
      <c r="G280" s="179"/>
      <c r="H280" s="182"/>
      <c r="I280" s="179" t="s">
        <v>74</v>
      </c>
    </row>
    <row r="281" spans="1:9" s="180" customFormat="1" ht="16.5">
      <c r="A281" s="177" t="s">
        <v>1186</v>
      </c>
      <c r="B281" s="378" t="s">
        <v>74</v>
      </c>
      <c r="C281" s="179">
        <v>20234015</v>
      </c>
      <c r="D281" s="379"/>
      <c r="E281" s="179">
        <v>836819</v>
      </c>
      <c r="F281" s="378"/>
      <c r="G281" s="179">
        <v>21875</v>
      </c>
      <c r="H281" s="182"/>
      <c r="I281" s="179">
        <f>SUM(C281)+SUM(E281)-SUM(G281)</f>
        <v>21048959</v>
      </c>
    </row>
    <row r="282" spans="1:9" s="180" customFormat="1" ht="16.5">
      <c r="A282" s="177" t="s">
        <v>1187</v>
      </c>
      <c r="B282" s="378" t="s">
        <v>74</v>
      </c>
      <c r="C282" s="179">
        <v>28627</v>
      </c>
      <c r="D282" s="379"/>
      <c r="E282" s="179">
        <v>93919931</v>
      </c>
      <c r="F282" s="378"/>
      <c r="G282" s="179">
        <v>93764943</v>
      </c>
      <c r="H282" s="182"/>
      <c r="I282" s="179">
        <f>SUM(C282)+SUM(E282)-SUM(G282)</f>
        <v>183615</v>
      </c>
    </row>
    <row r="283" spans="1:9" s="180" customFormat="1" ht="16.5">
      <c r="A283" s="177" t="s">
        <v>1188</v>
      </c>
      <c r="B283" s="378" t="s">
        <v>74</v>
      </c>
      <c r="C283" s="179">
        <v>0</v>
      </c>
      <c r="D283" s="379"/>
      <c r="E283" s="179">
        <v>4772130</v>
      </c>
      <c r="F283" s="378"/>
      <c r="G283" s="179">
        <v>4772130</v>
      </c>
      <c r="H283" s="182"/>
      <c r="I283" s="179">
        <f>SUM(C283)+SUM(E283)-SUM(G283)</f>
        <v>0</v>
      </c>
    </row>
    <row r="284" spans="1:9" s="180" customFormat="1" ht="16.5">
      <c r="A284" s="177" t="s">
        <v>1189</v>
      </c>
      <c r="B284" s="378" t="s">
        <v>74</v>
      </c>
      <c r="C284" s="179">
        <v>282384</v>
      </c>
      <c r="D284" s="379"/>
      <c r="E284" s="179">
        <v>110836</v>
      </c>
      <c r="F284" s="378"/>
      <c r="G284" s="179">
        <v>15105</v>
      </c>
      <c r="H284" s="182"/>
      <c r="I284" s="179">
        <f>SUM(C284)+SUM(E284)-SUM(G284)</f>
        <v>378115</v>
      </c>
    </row>
    <row r="285" spans="1:9" s="180" customFormat="1" ht="16.5">
      <c r="A285" s="177" t="s">
        <v>1190</v>
      </c>
      <c r="B285" s="378" t="s">
        <v>74</v>
      </c>
      <c r="C285" s="179">
        <v>261863</v>
      </c>
      <c r="D285" s="379"/>
      <c r="E285" s="179">
        <v>5522135</v>
      </c>
      <c r="F285" s="378"/>
      <c r="G285" s="179">
        <v>5361842</v>
      </c>
      <c r="H285" s="182"/>
      <c r="I285" s="179">
        <f>SUM(C285)+SUM(E285)-SUM(G285)</f>
        <v>422156</v>
      </c>
    </row>
    <row r="286" spans="1:9" s="180" customFormat="1" ht="16.5">
      <c r="A286" s="184" t="s">
        <v>1191</v>
      </c>
      <c r="B286" s="378" t="s">
        <v>74</v>
      </c>
      <c r="C286" s="179" t="s">
        <v>74</v>
      </c>
      <c r="D286" s="379"/>
      <c r="E286" s="179"/>
      <c r="F286" s="378"/>
      <c r="G286" s="179"/>
      <c r="H286" s="182"/>
      <c r="I286" s="179" t="s">
        <v>74</v>
      </c>
    </row>
    <row r="287" spans="1:9" s="180" customFormat="1" ht="16.5">
      <c r="A287" s="177" t="s">
        <v>1192</v>
      </c>
      <c r="B287" s="378" t="s">
        <v>74</v>
      </c>
      <c r="C287" s="179">
        <v>0</v>
      </c>
      <c r="D287" s="379"/>
      <c r="E287" s="179">
        <v>720</v>
      </c>
      <c r="F287" s="378"/>
      <c r="G287" s="179">
        <v>720</v>
      </c>
      <c r="H287" s="182"/>
      <c r="I287" s="179">
        <f>SUM(C287)+SUM(E287)-SUM(G287)</f>
        <v>0</v>
      </c>
    </row>
    <row r="288" spans="1:9" s="180" customFormat="1" ht="16.5">
      <c r="A288" s="177" t="s">
        <v>1279</v>
      </c>
      <c r="B288" s="378" t="s">
        <v>74</v>
      </c>
      <c r="C288" s="179">
        <v>30404617</v>
      </c>
      <c r="D288" s="379"/>
      <c r="E288" s="179">
        <v>199195260</v>
      </c>
      <c r="F288" s="378"/>
      <c r="G288" s="179">
        <v>227057463</v>
      </c>
      <c r="H288" s="182"/>
      <c r="I288" s="179">
        <f>SUM(C288)+SUM(E288)-SUM(G288)</f>
        <v>2542414</v>
      </c>
    </row>
    <row r="289" spans="1:9" s="180" customFormat="1" ht="16.5">
      <c r="A289" s="177" t="s">
        <v>1193</v>
      </c>
      <c r="B289" s="378" t="s">
        <v>74</v>
      </c>
      <c r="C289" s="179">
        <v>8191230</v>
      </c>
      <c r="D289" s="379"/>
      <c r="E289" s="179">
        <v>53120391</v>
      </c>
      <c r="F289" s="378"/>
      <c r="G289" s="179">
        <v>55506869</v>
      </c>
      <c r="H289" s="182"/>
      <c r="I289" s="179">
        <f>SUM(C289)+SUM(E289)-SUM(G289)</f>
        <v>5804752</v>
      </c>
    </row>
    <row r="290" spans="1:9" s="180" customFormat="1" ht="16.5">
      <c r="A290" s="177" t="s">
        <v>1116</v>
      </c>
      <c r="B290" s="378" t="s">
        <v>74</v>
      </c>
      <c r="C290" s="179" t="s">
        <v>74</v>
      </c>
      <c r="D290" s="379"/>
      <c r="E290" s="179"/>
      <c r="F290" s="378"/>
      <c r="G290" s="179"/>
      <c r="H290" s="182"/>
      <c r="I290" s="179" t="s">
        <v>74</v>
      </c>
    </row>
    <row r="291" spans="1:9" s="180" customFormat="1" ht="16.5">
      <c r="A291" s="177" t="s">
        <v>1194</v>
      </c>
      <c r="B291" s="378" t="s">
        <v>74</v>
      </c>
      <c r="C291" s="179">
        <v>4026565</v>
      </c>
      <c r="D291" s="379"/>
      <c r="E291" s="179">
        <v>22948325</v>
      </c>
      <c r="F291" s="378"/>
      <c r="G291" s="179">
        <v>21739136</v>
      </c>
      <c r="H291" s="182"/>
      <c r="I291" s="179">
        <f>SUM(C291)+SUM(E291)-SUM(G291)</f>
        <v>5235754</v>
      </c>
    </row>
    <row r="292" spans="1:9" ht="16.5">
      <c r="A292" s="186" t="s">
        <v>1195</v>
      </c>
      <c r="B292" s="181" t="s">
        <v>74</v>
      </c>
      <c r="C292" s="188">
        <f>SUM(C199:C291)</f>
        <v>6181983505</v>
      </c>
      <c r="D292" s="189" t="s">
        <v>74</v>
      </c>
      <c r="E292" s="188">
        <f>SUM(E199:E291)</f>
        <v>75456105440</v>
      </c>
      <c r="F292" s="189" t="s">
        <v>74</v>
      </c>
      <c r="G292" s="188">
        <f>SUM(G199:G291)</f>
        <v>74414936763</v>
      </c>
      <c r="H292" s="189" t="s">
        <v>74</v>
      </c>
      <c r="I292" s="188">
        <f>SUM(I199:I291)</f>
        <v>7223152182</v>
      </c>
    </row>
    <row r="293" spans="1:9" s="180" customFormat="1" ht="16.5">
      <c r="A293" s="174"/>
      <c r="B293" s="181"/>
      <c r="C293" s="178"/>
      <c r="D293" s="182"/>
      <c r="E293" s="178"/>
      <c r="F293" s="182"/>
      <c r="G293" s="178"/>
      <c r="H293" s="182"/>
      <c r="I293" s="179"/>
    </row>
    <row r="294" spans="1:9" ht="17.25" thickBot="1">
      <c r="A294" s="192" t="s">
        <v>1196</v>
      </c>
      <c r="B294" s="187" t="s">
        <v>74</v>
      </c>
      <c r="C294" s="402">
        <f>+C292+C193+C183+C177+C169+C158+C143+C48</f>
        <v>65353497757</v>
      </c>
      <c r="D294" s="189" t="s">
        <v>74</v>
      </c>
      <c r="E294" s="402">
        <f>+E292+E193+E183+E177+E169+E158+E143+E48</f>
        <v>312728773556</v>
      </c>
      <c r="F294" s="189" t="s">
        <v>74</v>
      </c>
      <c r="G294" s="402">
        <f>+G292+G193+G183+G177+G169+G158+G143+G48</f>
        <v>303132924531</v>
      </c>
      <c r="H294" s="189" t="s">
        <v>74</v>
      </c>
      <c r="I294" s="402">
        <f>+I292+I193+I183+I177+I169+I158+I143+I48</f>
        <v>74949346782</v>
      </c>
    </row>
    <row r="295" spans="1:9" ht="15.75" thickTop="1"/>
  </sheetData>
  <printOptions horizontalCentered="1"/>
  <pageMargins left="0.7" right="0.7" top="0.75" bottom="0.75" header="0.3" footer="0.3"/>
  <pageSetup scale="59" firstPageNumber="60" fitToHeight="0" orientation="landscape" useFirstPageNumber="1" r:id="rId1"/>
  <headerFooter differentFirst="1">
    <oddHeader>&amp;L&amp;"Arial,Bold"&amp;14STATE OF NEW YORK
SOLE CUSTODY FUNDS AND ACCOUNTS
STATEMENT OF RECEIPTS AND DISBURSEMENTS
FISCAL YEAR ENDED MARCH 31, 2026&amp;R&amp;"Arial,Bold"&amp;14EXHIBIT C-4
(continued)</oddHeader>
    <oddFooter>&amp;R&amp;8&amp;P</oddFooter>
    <firstHeader>&amp;L&amp;"Arial,Bold"&amp;14STATE OF NEW YORK
SOLE CUSTODY FUNDS AND ACCOUNTS
STATEMENT OF RECEIPTS AND DISBURSEMENTS
FISCAL YEAR ENDED MARCH 31, 2026&amp;R&amp;"Arial,Bold"&amp;14EXHIBIT C-4</firstHeader>
    <firstFooter>&amp;R&amp;8&amp;P</firstFooter>
  </headerFooter>
  <rowBreaks count="6" manualBreakCount="6">
    <brk id="56" max="8" man="1"/>
    <brk id="101" max="8" man="1"/>
    <brk id="143" max="8" man="1"/>
    <brk id="185" max="8" man="1"/>
    <brk id="225" max="8" man="1"/>
    <brk id="272" max="8" man="1"/>
  </rowBreaks>
  <customProperties>
    <customPr name="SheetOptions"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46"/>
  <sheetViews>
    <sheetView showGridLines="0" zoomScale="80" zoomScaleNormal="80" workbookViewId="0"/>
  </sheetViews>
  <sheetFormatPr defaultColWidth="9.77734375" defaultRowHeight="12.75"/>
  <cols>
    <col min="1" max="1" width="51.77734375" style="42" customWidth="1"/>
    <col min="2" max="2" width="1.77734375" style="42" customWidth="1"/>
    <col min="3" max="3" width="20.77734375" style="42" customWidth="1"/>
    <col min="4" max="4" width="2.109375" style="42" customWidth="1"/>
    <col min="5" max="5" width="3.77734375" style="42" customWidth="1"/>
    <col min="6" max="6" width="20.77734375" style="42" customWidth="1"/>
    <col min="7" max="7" width="2.109375" style="42" customWidth="1"/>
    <col min="8" max="8" width="3.77734375" style="42" customWidth="1"/>
    <col min="9" max="9" width="20.77734375" style="42" customWidth="1"/>
    <col min="10" max="10" width="2.109375" style="42" customWidth="1"/>
    <col min="11" max="11" width="3.77734375" style="42" customWidth="1"/>
    <col min="12" max="12" width="20.77734375" style="42" customWidth="1"/>
    <col min="13" max="13" width="6.77734375" style="42" customWidth="1"/>
    <col min="14" max="14" width="12.77734375" style="42" customWidth="1"/>
    <col min="15" max="15" width="16.77734375" style="42" customWidth="1"/>
    <col min="16" max="16384" width="9.77734375" style="42"/>
  </cols>
  <sheetData>
    <row r="1" spans="1:13" ht="18" customHeight="1">
      <c r="A1" s="197" t="s">
        <v>60</v>
      </c>
    </row>
    <row r="3" spans="1:13" s="118" customFormat="1" ht="16.5" customHeight="1">
      <c r="A3" s="83" t="s">
        <v>112</v>
      </c>
      <c r="B3" s="30"/>
      <c r="C3" s="30"/>
      <c r="D3" s="30"/>
      <c r="E3" s="30"/>
      <c r="F3" s="30"/>
      <c r="G3" s="30"/>
      <c r="H3" s="30"/>
      <c r="I3" s="30"/>
      <c r="J3" s="30"/>
      <c r="K3" s="30"/>
      <c r="L3" s="30"/>
      <c r="M3" s="42"/>
    </row>
    <row r="4" spans="1:13" s="118" customFormat="1" ht="18" customHeight="1">
      <c r="A4" s="83" t="s">
        <v>113</v>
      </c>
      <c r="B4" s="152"/>
      <c r="C4" s="30"/>
      <c r="D4" s="30"/>
      <c r="E4" s="30"/>
      <c r="F4" s="30"/>
      <c r="G4" s="30"/>
      <c r="H4" s="30"/>
      <c r="I4" s="30"/>
      <c r="J4" s="30"/>
      <c r="K4" s="30"/>
      <c r="L4" s="30"/>
      <c r="M4" s="42"/>
    </row>
    <row r="5" spans="1:13" s="118" customFormat="1" ht="17.25" customHeight="1">
      <c r="A5" s="83" t="s">
        <v>114</v>
      </c>
      <c r="B5" s="30"/>
      <c r="C5" s="30"/>
      <c r="D5" s="30"/>
      <c r="E5" s="30"/>
      <c r="F5" s="30"/>
      <c r="G5" s="30"/>
      <c r="H5" s="30"/>
      <c r="I5" s="30"/>
      <c r="J5" s="30"/>
      <c r="K5" s="30"/>
      <c r="L5" s="36" t="s">
        <v>115</v>
      </c>
      <c r="M5" s="42"/>
    </row>
    <row r="6" spans="1:13" s="118" customFormat="1" ht="17.25" customHeight="1">
      <c r="A6" s="153" t="s">
        <v>116</v>
      </c>
      <c r="B6" s="154"/>
      <c r="C6" s="30"/>
      <c r="D6" s="30"/>
      <c r="E6" s="30"/>
      <c r="F6" s="30"/>
      <c r="G6" s="30"/>
      <c r="H6" s="30"/>
      <c r="I6" s="30"/>
      <c r="J6" s="30"/>
      <c r="K6" s="30"/>
      <c r="L6" s="30"/>
      <c r="M6" s="42"/>
    </row>
    <row r="7" spans="1:13" s="118" customFormat="1" ht="17.25" customHeight="1">
      <c r="A7" s="153" t="s">
        <v>1289</v>
      </c>
      <c r="B7" s="155"/>
      <c r="C7" s="30"/>
      <c r="D7" s="30"/>
      <c r="E7" s="30"/>
      <c r="F7" s="30"/>
      <c r="G7" s="30"/>
      <c r="H7" s="30"/>
      <c r="I7" s="30"/>
      <c r="J7" s="30"/>
      <c r="K7" s="30"/>
      <c r="L7" s="30"/>
      <c r="M7" s="42"/>
    </row>
    <row r="8" spans="1:13" s="118" customFormat="1" ht="16.5" customHeight="1">
      <c r="A8" s="39" t="s">
        <v>117</v>
      </c>
      <c r="B8" s="30"/>
      <c r="C8" s="30"/>
      <c r="D8" s="30"/>
      <c r="E8" s="30"/>
      <c r="F8" s="30"/>
      <c r="G8" s="30"/>
      <c r="H8" s="30"/>
      <c r="I8" s="30"/>
      <c r="J8" s="30"/>
      <c r="K8" s="30"/>
      <c r="L8" s="30"/>
      <c r="M8" s="42"/>
    </row>
    <row r="9" spans="1:13" s="118" customFormat="1" ht="14.1" customHeight="1">
      <c r="A9" s="30"/>
      <c r="B9" s="30"/>
      <c r="C9" s="30"/>
      <c r="D9" s="30"/>
      <c r="E9" s="30"/>
      <c r="F9" s="30"/>
      <c r="G9" s="30"/>
      <c r="H9" s="30"/>
      <c r="I9" s="30"/>
      <c r="J9" s="30"/>
      <c r="K9" s="30"/>
      <c r="L9" s="30"/>
      <c r="M9" s="42"/>
    </row>
    <row r="10" spans="1:13" s="118" customFormat="1" ht="14.1" customHeight="1">
      <c r="A10" s="30"/>
      <c r="B10" s="30"/>
      <c r="C10" s="30"/>
      <c r="D10" s="30"/>
      <c r="E10" s="30"/>
      <c r="F10" s="30"/>
      <c r="G10" s="30"/>
      <c r="H10" s="30"/>
      <c r="I10" s="123" t="s">
        <v>118</v>
      </c>
      <c r="J10" s="123"/>
      <c r="K10" s="156"/>
      <c r="L10" s="156"/>
      <c r="M10" s="42"/>
    </row>
    <row r="11" spans="1:13" s="118" customFormat="1" ht="14.1" customHeight="1">
      <c r="A11" s="30"/>
      <c r="B11" s="30"/>
      <c r="C11" s="30" t="s">
        <v>74</v>
      </c>
      <c r="D11" s="30"/>
      <c r="E11" s="30"/>
      <c r="F11" s="404" t="s">
        <v>119</v>
      </c>
      <c r="G11" s="39"/>
      <c r="H11" s="30"/>
      <c r="I11" s="38"/>
      <c r="J11" s="38"/>
      <c r="K11" s="38"/>
      <c r="L11" s="38"/>
      <c r="M11" s="42"/>
    </row>
    <row r="12" spans="1:13" s="118" customFormat="1" ht="14.1" customHeight="1">
      <c r="A12" s="30"/>
      <c r="B12" s="30"/>
      <c r="C12" s="404" t="s">
        <v>120</v>
      </c>
      <c r="D12" s="39"/>
      <c r="E12" s="30"/>
      <c r="F12" s="404" t="s">
        <v>121</v>
      </c>
      <c r="G12" s="39"/>
      <c r="H12" s="30"/>
      <c r="I12" s="404" t="s">
        <v>1290</v>
      </c>
      <c r="J12" s="39"/>
      <c r="K12" s="30"/>
      <c r="L12" s="404" t="s">
        <v>1259</v>
      </c>
      <c r="M12" s="42"/>
    </row>
    <row r="13" spans="1:13" s="118" customFormat="1" ht="17.100000000000001" customHeight="1">
      <c r="A13" s="39" t="s">
        <v>72</v>
      </c>
      <c r="B13" s="39"/>
      <c r="C13" s="38"/>
      <c r="D13" s="30"/>
      <c r="E13" s="30"/>
      <c r="F13" s="38"/>
      <c r="G13" s="30"/>
      <c r="H13" s="30"/>
      <c r="I13" s="38"/>
      <c r="J13" s="30"/>
      <c r="K13" s="30"/>
      <c r="L13" s="38"/>
      <c r="M13" s="42"/>
    </row>
    <row r="14" spans="1:13" s="118" customFormat="1" ht="17.100000000000001" customHeight="1">
      <c r="A14" s="30" t="s">
        <v>122</v>
      </c>
      <c r="B14" s="4" t="s">
        <v>74</v>
      </c>
      <c r="C14" s="430">
        <f>+'Exhibit B-1'!U19</f>
        <v>3919207</v>
      </c>
      <c r="D14" s="335"/>
      <c r="E14" s="432"/>
      <c r="F14" s="430">
        <f>+'Exhibit B-2'!U22</f>
        <v>839789</v>
      </c>
      <c r="G14" s="335"/>
      <c r="H14" s="432"/>
      <c r="I14" s="430">
        <f>ROUND(SUM(C14+F14),1)</f>
        <v>4758996</v>
      </c>
      <c r="J14" s="335"/>
      <c r="K14" s="432"/>
      <c r="L14" s="430">
        <f>+'Exhibit B-1'!W19+'Exhibit B-2'!W22</f>
        <v>4375448</v>
      </c>
      <c r="M14" s="42"/>
    </row>
    <row r="15" spans="1:13" s="118" customFormat="1" ht="17.100000000000001" customHeight="1">
      <c r="A15" s="154" t="s">
        <v>123</v>
      </c>
      <c r="B15" s="4" t="s">
        <v>74</v>
      </c>
      <c r="C15" s="333">
        <f>+'Exhibit B-1'!U20</f>
        <v>24040</v>
      </c>
      <c r="D15" s="335"/>
      <c r="E15" s="432"/>
      <c r="F15" s="341">
        <v>0</v>
      </c>
      <c r="G15" s="335"/>
      <c r="H15" s="432"/>
      <c r="I15" s="333">
        <f>ROUND(SUM(C15+F15),1)</f>
        <v>24040</v>
      </c>
      <c r="J15" s="335"/>
      <c r="K15" s="432"/>
      <c r="L15" s="432">
        <f>+'Exhibit B-1'!W20</f>
        <v>13995</v>
      </c>
      <c r="M15" s="157"/>
    </row>
    <row r="16" spans="1:13" s="118" customFormat="1" ht="17.100000000000001" customHeight="1">
      <c r="A16" s="154" t="s">
        <v>124</v>
      </c>
      <c r="B16" s="4" t="s">
        <v>74</v>
      </c>
      <c r="C16" s="333">
        <f>+'Exhibit B-1'!U21</f>
        <v>3684237</v>
      </c>
      <c r="D16" s="335"/>
      <c r="E16" s="432"/>
      <c r="F16" s="341">
        <v>0</v>
      </c>
      <c r="G16" s="335"/>
      <c r="H16" s="432"/>
      <c r="I16" s="333">
        <f>ROUND(SUM(C16+F16),1)</f>
        <v>3684237</v>
      </c>
      <c r="J16" s="335"/>
      <c r="K16" s="432"/>
      <c r="L16" s="432">
        <f>+'Exhibit B-1'!W21</f>
        <v>2949232</v>
      </c>
      <c r="M16" s="157"/>
    </row>
    <row r="17" spans="1:13" s="118" customFormat="1" ht="17.100000000000001" customHeight="1">
      <c r="A17" s="39" t="s">
        <v>125</v>
      </c>
      <c r="B17" s="4" t="s">
        <v>74</v>
      </c>
      <c r="C17" s="337">
        <f>ROUND(SUM(C14:C16),1)</f>
        <v>7627484</v>
      </c>
      <c r="D17" s="334"/>
      <c r="E17" s="334"/>
      <c r="F17" s="337">
        <f>ROUND(SUM(F14:F14),1)</f>
        <v>839789</v>
      </c>
      <c r="G17" s="334"/>
      <c r="H17" s="334"/>
      <c r="I17" s="337">
        <f>ROUND(SUM(I14:I16),1)</f>
        <v>8467273</v>
      </c>
      <c r="J17" s="336"/>
      <c r="K17" s="336"/>
      <c r="L17" s="342">
        <f>ROUND(SUM(L14:L16),1)</f>
        <v>7338675</v>
      </c>
      <c r="M17" s="42"/>
    </row>
    <row r="18" spans="1:13" s="118" customFormat="1" ht="17.100000000000001" customHeight="1">
      <c r="A18" s="30"/>
      <c r="B18" s="30"/>
      <c r="C18" s="339"/>
      <c r="D18" s="335"/>
      <c r="E18" s="335"/>
      <c r="F18" s="339"/>
      <c r="G18" s="335"/>
      <c r="H18" s="335"/>
      <c r="I18" s="339"/>
      <c r="J18" s="335"/>
      <c r="K18" s="335"/>
      <c r="L18" s="339"/>
      <c r="M18" s="42"/>
    </row>
    <row r="19" spans="1:13" s="118" customFormat="1" ht="17.100000000000001" customHeight="1">
      <c r="A19" s="39" t="s">
        <v>80</v>
      </c>
      <c r="B19" s="39"/>
      <c r="C19" s="335"/>
      <c r="D19" s="335"/>
      <c r="E19" s="335"/>
      <c r="F19" s="335"/>
      <c r="G19" s="335"/>
      <c r="H19" s="335"/>
      <c r="I19" s="335"/>
      <c r="J19" s="335"/>
      <c r="K19" s="335"/>
      <c r="L19" s="335"/>
      <c r="M19" s="42"/>
    </row>
    <row r="20" spans="1:13" s="118" customFormat="1" ht="17.100000000000001" customHeight="1">
      <c r="A20" s="154" t="s">
        <v>126</v>
      </c>
      <c r="B20" s="154"/>
      <c r="C20" s="335"/>
      <c r="D20" s="335"/>
      <c r="E20" s="335"/>
      <c r="F20" s="335"/>
      <c r="G20" s="335"/>
      <c r="H20" s="335"/>
      <c r="I20" s="335"/>
      <c r="J20" s="335"/>
      <c r="K20" s="335"/>
      <c r="L20" s="335"/>
      <c r="M20" s="42"/>
    </row>
    <row r="21" spans="1:13" s="118" customFormat="1" ht="17.100000000000001" customHeight="1">
      <c r="A21" s="30" t="s">
        <v>127</v>
      </c>
      <c r="B21" s="4" t="s">
        <v>74</v>
      </c>
      <c r="C21" s="333">
        <f>+'Exhibit B-1'!U27</f>
        <v>2108426</v>
      </c>
      <c r="D21" s="335"/>
      <c r="E21" s="335"/>
      <c r="F21" s="333">
        <f>+'Exhibit B-2'!U27</f>
        <v>154738</v>
      </c>
      <c r="G21" s="335"/>
      <c r="H21" s="335"/>
      <c r="I21" s="333">
        <f>ROUND(SUM(C21+F21),1)</f>
        <v>2263164</v>
      </c>
      <c r="J21" s="335"/>
      <c r="K21" s="335"/>
      <c r="L21" s="335">
        <f>+'Exhibit B-1'!W27+'Exhibit B-2'!W27</f>
        <v>1967461</v>
      </c>
      <c r="M21" s="42"/>
    </row>
    <row r="22" spans="1:13" s="118" customFormat="1" ht="17.100000000000001" customHeight="1">
      <c r="A22" s="30" t="s">
        <v>128</v>
      </c>
      <c r="B22" s="4" t="s">
        <v>74</v>
      </c>
      <c r="C22" s="333">
        <f>+'Exhibit B-1'!U28</f>
        <v>742194</v>
      </c>
      <c r="D22" s="335"/>
      <c r="E22" s="335"/>
      <c r="F22" s="333">
        <f>+'Exhibit B-2'!U28</f>
        <v>740012</v>
      </c>
      <c r="G22" s="335"/>
      <c r="H22" s="335"/>
      <c r="I22" s="333">
        <f>ROUND(SUM(C22+F22),1)</f>
        <v>1482206</v>
      </c>
      <c r="J22" s="335"/>
      <c r="K22" s="335"/>
      <c r="L22" s="335">
        <f>+'Exhibit B-1'!W28+'Exhibit B-2'!W28</f>
        <v>1294601</v>
      </c>
      <c r="M22" s="42"/>
    </row>
    <row r="23" spans="1:13" s="118" customFormat="1" ht="17.100000000000001" customHeight="1">
      <c r="A23" s="154" t="s">
        <v>129</v>
      </c>
      <c r="B23" s="4" t="s">
        <v>74</v>
      </c>
      <c r="C23" s="333">
        <f>+'Exhibit B-1'!U29</f>
        <v>841629</v>
      </c>
      <c r="D23" s="335"/>
      <c r="E23" s="335"/>
      <c r="F23" s="333">
        <f>+'Exhibit B-2'!U29</f>
        <v>68717</v>
      </c>
      <c r="G23" s="335"/>
      <c r="H23" s="335"/>
      <c r="I23" s="333">
        <f>ROUND(SUM(C23+F23),1)</f>
        <v>910346</v>
      </c>
      <c r="J23" s="335"/>
      <c r="K23" s="335"/>
      <c r="L23" s="335">
        <f>+'Exhibit B-1'!W29+'Exhibit B-2'!W29</f>
        <v>823450</v>
      </c>
      <c r="M23" s="42"/>
    </row>
    <row r="24" spans="1:13" s="118" customFormat="1" ht="17.100000000000001" customHeight="1">
      <c r="A24" s="154" t="s">
        <v>130</v>
      </c>
      <c r="B24" s="4" t="s">
        <v>74</v>
      </c>
      <c r="C24" s="333">
        <f>+'Exhibit B-1'!U30</f>
        <v>10208722</v>
      </c>
      <c r="D24" s="335"/>
      <c r="E24" s="335"/>
      <c r="F24" s="470">
        <v>0</v>
      </c>
      <c r="G24" s="335"/>
      <c r="H24" s="335"/>
      <c r="I24" s="431">
        <f>ROUND(SUM(C24+F24),1)</f>
        <v>10208722</v>
      </c>
      <c r="J24" s="335"/>
      <c r="K24" s="335"/>
      <c r="L24" s="335">
        <f>+'Exhibit B-1'!W30</f>
        <v>2964053</v>
      </c>
      <c r="M24" s="42"/>
    </row>
    <row r="25" spans="1:13" s="118" customFormat="1" ht="17.100000000000001" customHeight="1">
      <c r="A25" s="39" t="s">
        <v>131</v>
      </c>
      <c r="B25" s="4" t="s">
        <v>74</v>
      </c>
      <c r="C25" s="337">
        <f>ROUND(SUM(C21:C24),1)</f>
        <v>13900971</v>
      </c>
      <c r="D25" s="334"/>
      <c r="E25" s="334"/>
      <c r="F25" s="337">
        <f>ROUND(SUM(F21:F24),1)</f>
        <v>963467</v>
      </c>
      <c r="G25" s="334"/>
      <c r="H25" s="334"/>
      <c r="I25" s="337">
        <f>SUM(I21:I24)</f>
        <v>14864438</v>
      </c>
      <c r="J25" s="336"/>
      <c r="K25" s="336"/>
      <c r="L25" s="342">
        <f>ROUND(SUM(L21:L24),1)</f>
        <v>7049565</v>
      </c>
      <c r="M25" s="42"/>
    </row>
    <row r="26" spans="1:13" s="118" customFormat="1" ht="17.100000000000001" customHeight="1">
      <c r="A26" s="30"/>
      <c r="B26" s="30"/>
      <c r="C26" s="339"/>
      <c r="D26" s="335"/>
      <c r="E26" s="335"/>
      <c r="F26" s="339"/>
      <c r="G26" s="335"/>
      <c r="H26" s="335"/>
      <c r="I26" s="339"/>
      <c r="J26" s="335"/>
      <c r="K26" s="335"/>
      <c r="L26" s="339"/>
      <c r="M26" s="42"/>
    </row>
    <row r="27" spans="1:13" s="118" customFormat="1" ht="17.100000000000001" customHeight="1">
      <c r="A27" s="39"/>
      <c r="B27" s="39"/>
      <c r="C27" s="335"/>
      <c r="D27" s="335"/>
      <c r="E27" s="335"/>
      <c r="F27" s="335"/>
      <c r="G27" s="335"/>
      <c r="H27" s="335"/>
      <c r="I27" s="335"/>
      <c r="J27" s="335"/>
      <c r="K27" s="335"/>
      <c r="L27" s="335"/>
      <c r="M27" s="42"/>
    </row>
    <row r="28" spans="1:13" s="118" customFormat="1" ht="17.100000000000001" customHeight="1">
      <c r="A28" s="39" t="s">
        <v>132</v>
      </c>
      <c r="B28" s="4" t="s">
        <v>74</v>
      </c>
      <c r="C28" s="334">
        <f>ROUND(SUM(C17-C25),1)</f>
        <v>-6273487</v>
      </c>
      <c r="D28" s="334"/>
      <c r="E28" s="334"/>
      <c r="F28" s="334">
        <f>ROUND(SUM(F17-F25),1)</f>
        <v>-123678</v>
      </c>
      <c r="G28" s="334"/>
      <c r="H28" s="334"/>
      <c r="I28" s="334">
        <f>ROUND(SUM(I17-I25),1)</f>
        <v>-6397165</v>
      </c>
      <c r="J28" s="336"/>
      <c r="K28" s="336"/>
      <c r="L28" s="334">
        <f>ROUND(SUM(L17-L25),1)</f>
        <v>289110</v>
      </c>
      <c r="M28" s="42"/>
    </row>
    <row r="29" spans="1:13" s="118" customFormat="1" ht="17.100000000000001" customHeight="1">
      <c r="A29" s="30"/>
      <c r="B29" s="30"/>
      <c r="C29" s="339"/>
      <c r="D29" s="335"/>
      <c r="E29" s="335"/>
      <c r="F29" s="339"/>
      <c r="G29" s="335"/>
      <c r="H29" s="335"/>
      <c r="I29" s="339"/>
      <c r="J29" s="335"/>
      <c r="K29" s="335"/>
      <c r="L29" s="339"/>
      <c r="M29" s="42"/>
    </row>
    <row r="30" spans="1:13" s="118" customFormat="1" ht="17.100000000000001" customHeight="1">
      <c r="A30" s="39" t="s">
        <v>96</v>
      </c>
      <c r="B30" s="39"/>
      <c r="C30" s="335"/>
      <c r="D30" s="335"/>
      <c r="E30" s="335"/>
      <c r="F30" s="335"/>
      <c r="G30" s="335"/>
      <c r="H30" s="335"/>
      <c r="I30" s="335"/>
      <c r="J30" s="335"/>
      <c r="K30" s="335"/>
      <c r="L30" s="335"/>
      <c r="M30" s="42"/>
    </row>
    <row r="31" spans="1:13" s="118" customFormat="1" ht="17.100000000000001" customHeight="1">
      <c r="A31" s="30" t="s">
        <v>133</v>
      </c>
      <c r="B31" s="4" t="s">
        <v>74</v>
      </c>
      <c r="C31" s="341">
        <f>+'Exhibit B-1'!U37</f>
        <v>6587000</v>
      </c>
      <c r="D31" s="335"/>
      <c r="E31" s="335"/>
      <c r="F31" s="333">
        <f>+'Exhibit B-2'!U38</f>
        <v>133170</v>
      </c>
      <c r="G31" s="333"/>
      <c r="H31" s="333"/>
      <c r="I31" s="333">
        <f>ROUND(SUM(F31,C31),1)</f>
        <v>6720170</v>
      </c>
      <c r="J31" s="335"/>
      <c r="K31" s="335"/>
      <c r="L31" s="335">
        <f>+'Exhibit B-1'!W37+'Exhibit B-2'!W38</f>
        <v>129285</v>
      </c>
      <c r="M31" s="42"/>
    </row>
    <row r="32" spans="1:13" s="118" customFormat="1" ht="17.100000000000001" customHeight="1">
      <c r="A32" s="30" t="s">
        <v>134</v>
      </c>
      <c r="B32" s="4" t="s">
        <v>74</v>
      </c>
      <c r="C32" s="341">
        <f>+'Exhibit B-1'!U38</f>
        <v>-3924</v>
      </c>
      <c r="D32" s="335"/>
      <c r="E32" s="335"/>
      <c r="F32" s="333">
        <f>+'Exhibit B-2'!U39</f>
        <v>-9291</v>
      </c>
      <c r="G32" s="333"/>
      <c r="H32" s="333"/>
      <c r="I32" s="333">
        <f>ROUND(SUM(F32,C32),1)</f>
        <v>-13215</v>
      </c>
      <c r="J32" s="335"/>
      <c r="K32" s="335"/>
      <c r="L32" s="335">
        <f>+'Exhibit B-1'!W38+'Exhibit B-2'!W39</f>
        <v>-12639</v>
      </c>
      <c r="M32" s="42"/>
    </row>
    <row r="33" spans="1:13" s="118" customFormat="1" ht="17.100000000000001" customHeight="1">
      <c r="A33" s="39" t="s">
        <v>135</v>
      </c>
      <c r="B33" s="4" t="s">
        <v>74</v>
      </c>
      <c r="C33" s="338">
        <f>ROUND(SUM(C31:C32),1)</f>
        <v>6583076</v>
      </c>
      <c r="D33" s="336"/>
      <c r="E33" s="336"/>
      <c r="F33" s="338">
        <f>ROUND(SUM(F31:F32),1)</f>
        <v>123879</v>
      </c>
      <c r="G33" s="334"/>
      <c r="H33" s="334"/>
      <c r="I33" s="337">
        <f>ROUND(SUM(I31:I32),1)</f>
        <v>6706955</v>
      </c>
      <c r="J33" s="336"/>
      <c r="K33" s="336"/>
      <c r="L33" s="342">
        <f>ROUND(SUM(L31:L32),1)</f>
        <v>116646</v>
      </c>
      <c r="M33" s="42"/>
    </row>
    <row r="34" spans="1:13" s="118" customFormat="1" ht="17.100000000000001" customHeight="1">
      <c r="A34" s="30"/>
      <c r="B34" s="30"/>
      <c r="C34" s="339"/>
      <c r="D34" s="335"/>
      <c r="E34" s="335"/>
      <c r="F34" s="339"/>
      <c r="G34" s="335"/>
      <c r="H34" s="335"/>
      <c r="I34" s="339"/>
      <c r="J34" s="335"/>
      <c r="K34" s="335"/>
      <c r="L34" s="339"/>
      <c r="M34" s="42"/>
    </row>
    <row r="35" spans="1:13" s="118" customFormat="1" ht="17.100000000000001" customHeight="1">
      <c r="A35" s="39" t="s">
        <v>101</v>
      </c>
      <c r="B35" s="39"/>
      <c r="C35" s="335"/>
      <c r="D35" s="335"/>
      <c r="E35" s="335"/>
      <c r="F35" s="335"/>
      <c r="G35" s="335"/>
      <c r="H35" s="335"/>
      <c r="I35" s="335"/>
      <c r="J35" s="335"/>
      <c r="K35" s="335"/>
      <c r="L35" s="335"/>
      <c r="M35" s="42"/>
    </row>
    <row r="36" spans="1:13" s="118" customFormat="1" ht="17.100000000000001" customHeight="1">
      <c r="A36" s="39" t="s">
        <v>136</v>
      </c>
      <c r="B36" s="4" t="s">
        <v>74</v>
      </c>
      <c r="C36" s="334">
        <f>ROUND(SUM(C28+C33),1)</f>
        <v>309589</v>
      </c>
      <c r="D36" s="333"/>
      <c r="E36" s="333"/>
      <c r="F36" s="334">
        <f>ROUND(SUM(F28+F33),1)</f>
        <v>201</v>
      </c>
      <c r="G36" s="333"/>
      <c r="H36" s="333"/>
      <c r="I36" s="334">
        <f>ROUND(SUM(I28+I33),1)</f>
        <v>309790</v>
      </c>
      <c r="J36" s="335"/>
      <c r="K36" s="335"/>
      <c r="L36" s="336">
        <f>ROUND(SUM(L28+L33),1)</f>
        <v>405756</v>
      </c>
      <c r="M36" s="42"/>
    </row>
    <row r="37" spans="1:13" s="118" customFormat="1" ht="17.100000000000001" customHeight="1">
      <c r="A37" s="39"/>
      <c r="B37" s="4" t="s">
        <v>74</v>
      </c>
      <c r="C37" s="335"/>
      <c r="D37" s="335"/>
      <c r="E37" s="335"/>
      <c r="F37" s="335"/>
      <c r="G37" s="335"/>
      <c r="H37" s="335"/>
      <c r="I37" s="335"/>
      <c r="J37" s="335"/>
      <c r="K37" s="335"/>
      <c r="L37" s="335"/>
      <c r="M37" s="42"/>
    </row>
    <row r="38" spans="1:13" s="118" customFormat="1" ht="17.100000000000001" customHeight="1">
      <c r="A38" s="39" t="s">
        <v>137</v>
      </c>
      <c r="B38" s="4" t="s">
        <v>74</v>
      </c>
      <c r="C38" s="336">
        <f>+'Exhibit B-1'!U45</f>
        <v>970332</v>
      </c>
      <c r="D38" s="336"/>
      <c r="E38" s="336"/>
      <c r="F38" s="336">
        <f>+'Exhibit B-2'!U48</f>
        <v>108007</v>
      </c>
      <c r="G38" s="336"/>
      <c r="H38" s="336"/>
      <c r="I38" s="336">
        <f>ROUND(SUM(C38+F38),1)</f>
        <v>1078339</v>
      </c>
      <c r="J38" s="336"/>
      <c r="K38" s="336"/>
      <c r="L38" s="336">
        <f>+'Exhibit B-1'!W45+'Exhibit B-2'!W48</f>
        <v>672583</v>
      </c>
      <c r="M38" s="42"/>
    </row>
    <row r="39" spans="1:13" s="118" customFormat="1" ht="22.35" customHeight="1" thickBot="1">
      <c r="A39" s="39" t="s">
        <v>1244</v>
      </c>
      <c r="B39" s="4" t="s">
        <v>74</v>
      </c>
      <c r="C39" s="343">
        <f>ROUND(SUM(C36+C38),1)</f>
        <v>1279921</v>
      </c>
      <c r="D39" s="336"/>
      <c r="E39" s="340"/>
      <c r="F39" s="343">
        <f>ROUND(SUM(F36+F38),1)</f>
        <v>108208</v>
      </c>
      <c r="G39" s="336"/>
      <c r="H39" s="340"/>
      <c r="I39" s="343">
        <f>ROUND(SUM(I36+I38),1)</f>
        <v>1388129</v>
      </c>
      <c r="J39" s="336"/>
      <c r="K39" s="340"/>
      <c r="L39" s="343">
        <f>ROUND(SUM(L36+L38),1)</f>
        <v>1078339</v>
      </c>
      <c r="M39" s="42"/>
    </row>
    <row r="40" spans="1:13" s="118" customFormat="1" ht="14.25" customHeight="1" thickTop="1">
      <c r="A40" s="30"/>
      <c r="B40" s="30"/>
      <c r="C40" s="30"/>
      <c r="D40" s="30"/>
      <c r="E40" s="30"/>
      <c r="F40" s="30"/>
      <c r="G40" s="30"/>
      <c r="H40" s="30"/>
      <c r="I40" s="30"/>
      <c r="J40" s="30"/>
      <c r="K40" s="30"/>
      <c r="L40" s="30"/>
      <c r="M40" s="42"/>
    </row>
    <row r="41" spans="1:13" s="118" customFormat="1" ht="15" customHeight="1">
      <c r="A41" s="316" t="s">
        <v>105</v>
      </c>
      <c r="B41" s="10"/>
      <c r="C41" s="30"/>
      <c r="D41" s="30"/>
      <c r="E41" s="30"/>
      <c r="F41" s="30"/>
      <c r="G41" s="30"/>
      <c r="H41" s="30"/>
      <c r="I41" s="30"/>
      <c r="J41" s="30"/>
      <c r="K41" s="30"/>
      <c r="L41" s="30"/>
      <c r="M41" s="159"/>
    </row>
    <row r="42" spans="1:13" s="118" customFormat="1" ht="15" customHeight="1">
      <c r="A42" s="10"/>
      <c r="B42" s="10"/>
      <c r="C42" s="30"/>
      <c r="D42" s="30"/>
      <c r="E42" s="30"/>
      <c r="F42" s="30"/>
      <c r="G42" s="30"/>
      <c r="H42" s="30"/>
      <c r="I42" s="30"/>
      <c r="J42" s="30"/>
      <c r="K42" s="30"/>
      <c r="L42" s="30"/>
      <c r="M42" s="159"/>
    </row>
    <row r="43" spans="1:13" s="118" customFormat="1" ht="15">
      <c r="A43" s="160"/>
      <c r="B43" s="160"/>
      <c r="C43" s="42"/>
      <c r="D43" s="42"/>
      <c r="E43" s="42"/>
      <c r="F43" s="42"/>
      <c r="G43" s="42"/>
      <c r="H43" s="42"/>
      <c r="I43" s="42"/>
      <c r="J43" s="42"/>
      <c r="K43" s="42"/>
      <c r="L43" s="42"/>
      <c r="M43" s="42"/>
    </row>
    <row r="44" spans="1:13" ht="15">
      <c r="A44" s="160"/>
      <c r="B44" s="160"/>
    </row>
    <row r="45" spans="1:13" ht="15">
      <c r="A45" s="160"/>
      <c r="B45" s="160"/>
    </row>
    <row r="46" spans="1:13" ht="15">
      <c r="A46" s="160"/>
      <c r="B46" s="160"/>
    </row>
  </sheetData>
  <hyperlinks>
    <hyperlink ref="A41" location="'Footnotes 1 - 10'!A1" display="See Accompanying Notes" xr:uid="{00000000-0004-0000-0300-000000000000}"/>
  </hyperlinks>
  <printOptions horizontalCentered="1"/>
  <pageMargins left="0.25" right="0.25" top="0.75" bottom="0.25" header="0" footer="0.25"/>
  <pageSetup scale="69" firstPageNumber="10" orientation="landscape" useFirstPageNumber="1" r:id="rId1"/>
  <headerFooter scaleWithDoc="0"/>
  <customProperties>
    <customPr name="SheetOptions"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38"/>
  <sheetViews>
    <sheetView showGridLines="0" zoomScale="80" zoomScaleNormal="80" workbookViewId="0"/>
  </sheetViews>
  <sheetFormatPr defaultColWidth="9.77734375" defaultRowHeight="15"/>
  <cols>
    <col min="1" max="1" width="48.77734375" style="161" customWidth="1"/>
    <col min="2" max="2" width="1.77734375" style="161" customWidth="1"/>
    <col min="3" max="3" width="20.77734375" style="161" customWidth="1"/>
    <col min="4" max="4" width="4.77734375" style="161" customWidth="1"/>
    <col min="5" max="5" width="2.77734375" style="161" customWidth="1"/>
    <col min="6" max="6" width="20.77734375" style="161" customWidth="1"/>
    <col min="7" max="7" width="4.77734375" style="161" customWidth="1"/>
    <col min="8" max="8" width="2.77734375" style="161" customWidth="1"/>
    <col min="9" max="9" width="20.77734375" style="161" customWidth="1"/>
    <col min="10" max="10" width="3.77734375" style="161" customWidth="1"/>
    <col min="11" max="11" width="2.77734375" style="161" customWidth="1"/>
    <col min="12" max="12" width="20.77734375" style="161" customWidth="1"/>
    <col min="13" max="13" width="8.77734375" style="161" customWidth="1"/>
    <col min="14" max="14" width="20.77734375" style="161" customWidth="1"/>
    <col min="15" max="15" width="12.77734375" style="161" customWidth="1"/>
    <col min="16" max="16" width="16.77734375" style="161" customWidth="1"/>
    <col min="17" max="16384" width="9.77734375" style="161"/>
  </cols>
  <sheetData>
    <row r="1" spans="1:12">
      <c r="A1" s="198" t="s">
        <v>60</v>
      </c>
    </row>
    <row r="3" spans="1:12" ht="17.25" customHeight="1">
      <c r="A3" s="83" t="s">
        <v>61</v>
      </c>
      <c r="B3" s="319"/>
      <c r="C3" s="319"/>
      <c r="D3" s="319"/>
      <c r="E3" s="319"/>
      <c r="F3" s="319"/>
      <c r="G3" s="319"/>
      <c r="H3" s="319"/>
      <c r="I3" s="319"/>
      <c r="J3" s="319"/>
      <c r="K3" s="319"/>
      <c r="L3" s="319"/>
    </row>
    <row r="4" spans="1:12" ht="18" customHeight="1">
      <c r="A4" s="83" t="s">
        <v>138</v>
      </c>
      <c r="B4" s="319"/>
      <c r="C4" s="319"/>
      <c r="D4" s="319"/>
      <c r="E4" s="319"/>
      <c r="F4" s="319"/>
      <c r="G4" s="319"/>
      <c r="H4" s="319"/>
      <c r="I4" s="319"/>
      <c r="J4" s="319"/>
      <c r="K4" s="319"/>
      <c r="L4" s="319"/>
    </row>
    <row r="5" spans="1:12" ht="17.25" customHeight="1">
      <c r="A5" s="83" t="s">
        <v>139</v>
      </c>
      <c r="B5" s="319"/>
      <c r="C5" s="319"/>
      <c r="D5" s="319"/>
      <c r="E5" s="319"/>
      <c r="F5" s="319"/>
      <c r="G5" s="319"/>
      <c r="H5" s="319"/>
      <c r="I5" s="319"/>
      <c r="J5" s="319"/>
      <c r="K5" s="319"/>
      <c r="L5" s="121" t="s">
        <v>140</v>
      </c>
    </row>
    <row r="6" spans="1:12" ht="17.25" customHeight="1">
      <c r="A6" s="153" t="s">
        <v>141</v>
      </c>
      <c r="B6" s="319"/>
      <c r="C6" s="319"/>
      <c r="D6" s="319"/>
      <c r="E6" s="319"/>
      <c r="F6" s="319"/>
      <c r="G6" s="319"/>
      <c r="H6" s="319"/>
      <c r="I6" s="319"/>
      <c r="J6" s="319"/>
      <c r="K6" s="319"/>
      <c r="L6" s="319"/>
    </row>
    <row r="7" spans="1:12" ht="17.25" customHeight="1">
      <c r="A7" s="153" t="s">
        <v>1289</v>
      </c>
      <c r="B7" s="319"/>
      <c r="C7" s="319"/>
      <c r="D7" s="319"/>
      <c r="E7" s="319"/>
      <c r="F7" s="319"/>
      <c r="G7" s="319"/>
      <c r="H7" s="319"/>
      <c r="I7" s="319"/>
      <c r="J7" s="319"/>
      <c r="K7" s="319"/>
      <c r="L7" s="319"/>
    </row>
    <row r="8" spans="1:12" ht="17.25" customHeight="1">
      <c r="A8" s="83" t="s">
        <v>142</v>
      </c>
      <c r="B8" s="319"/>
      <c r="C8" s="319"/>
      <c r="D8" s="319"/>
      <c r="E8" s="319"/>
      <c r="F8" s="319"/>
      <c r="G8" s="319"/>
      <c r="H8" s="319"/>
      <c r="I8" s="319"/>
      <c r="J8" s="319"/>
      <c r="K8" s="319"/>
      <c r="L8" s="319"/>
    </row>
    <row r="9" spans="1:12" ht="19.350000000000001" customHeight="1"/>
    <row r="10" spans="1:12" ht="19.350000000000001" customHeight="1"/>
    <row r="11" spans="1:12" ht="19.350000000000001" customHeight="1"/>
    <row r="12" spans="1:12" ht="19.350000000000001" customHeight="1">
      <c r="A12" s="30"/>
      <c r="B12" s="30"/>
      <c r="C12" s="30"/>
      <c r="D12" s="30"/>
      <c r="E12" s="30"/>
      <c r="F12" s="30"/>
      <c r="G12" s="30"/>
      <c r="H12" s="30"/>
      <c r="I12" s="123" t="s">
        <v>143</v>
      </c>
      <c r="J12" s="156"/>
      <c r="K12" s="163"/>
      <c r="L12" s="156"/>
    </row>
    <row r="13" spans="1:12" ht="19.350000000000001" customHeight="1">
      <c r="A13" s="30"/>
      <c r="B13" s="30"/>
      <c r="D13" s="30"/>
      <c r="E13" s="30"/>
      <c r="F13" s="404" t="s">
        <v>144</v>
      </c>
      <c r="G13" s="30"/>
      <c r="H13" s="30"/>
      <c r="I13" s="38"/>
      <c r="J13" s="38"/>
      <c r="K13" s="38"/>
      <c r="L13" s="38"/>
    </row>
    <row r="14" spans="1:12" ht="19.350000000000001" customHeight="1">
      <c r="A14" s="30"/>
      <c r="B14" s="30"/>
      <c r="C14" s="404" t="s">
        <v>138</v>
      </c>
      <c r="D14" s="30"/>
      <c r="E14" s="30"/>
      <c r="F14" s="404" t="s">
        <v>145</v>
      </c>
      <c r="G14" s="30"/>
      <c r="H14" s="30"/>
      <c r="I14" s="125" t="s">
        <v>1290</v>
      </c>
      <c r="J14" s="30"/>
      <c r="K14" s="30"/>
      <c r="L14" s="125" t="s">
        <v>1259</v>
      </c>
    </row>
    <row r="15" spans="1:12" ht="19.350000000000001" customHeight="1">
      <c r="A15" s="39" t="s">
        <v>72</v>
      </c>
      <c r="B15" s="30"/>
      <c r="C15" s="38"/>
      <c r="D15" s="30"/>
      <c r="E15" s="30"/>
      <c r="F15" s="38"/>
      <c r="G15" s="30"/>
      <c r="H15" s="30"/>
      <c r="I15" s="38"/>
      <c r="J15" s="30"/>
      <c r="K15" s="30"/>
      <c r="L15" s="38"/>
    </row>
    <row r="16" spans="1:12" ht="19.350000000000001" customHeight="1">
      <c r="A16" s="154" t="s">
        <v>146</v>
      </c>
      <c r="B16" s="4" t="s">
        <v>74</v>
      </c>
      <c r="C16" s="133">
        <f>+'Exhibit C-1'!G19</f>
        <v>555353</v>
      </c>
      <c r="E16" s="35"/>
      <c r="F16" s="133">
        <f>+'Exhibit C-2'!I17</f>
        <v>2971</v>
      </c>
      <c r="G16" s="30"/>
      <c r="H16" s="35"/>
      <c r="I16" s="133">
        <f>ROUND(SUM(F16,C16),1)</f>
        <v>558324</v>
      </c>
      <c r="J16" s="30"/>
      <c r="K16" s="35"/>
      <c r="L16" s="133">
        <f>+'Exhibit C-1'!I19+'Exhibit C-2'!K17</f>
        <v>568684</v>
      </c>
    </row>
    <row r="17" spans="1:12" ht="25.35" customHeight="1">
      <c r="A17" s="155" t="s">
        <v>147</v>
      </c>
      <c r="B17" s="4" t="s">
        <v>74</v>
      </c>
      <c r="C17" s="17">
        <f>ROUND(SUM(C16:C16),1)</f>
        <v>555353</v>
      </c>
      <c r="D17" s="22"/>
      <c r="E17" s="22"/>
      <c r="F17" s="17">
        <f>ROUND(SUM(F16:F16),1)</f>
        <v>2971</v>
      </c>
      <c r="G17" s="22" t="s">
        <v>74</v>
      </c>
      <c r="H17" s="22"/>
      <c r="I17" s="17">
        <f>ROUND(SUM(I14:I16),1)</f>
        <v>558324</v>
      </c>
      <c r="J17" s="39"/>
      <c r="K17" s="39"/>
      <c r="L17" s="158">
        <f>ROUND(SUM(L16),1)</f>
        <v>568684</v>
      </c>
    </row>
    <row r="18" spans="1:12" ht="19.350000000000001" customHeight="1">
      <c r="A18" s="30"/>
      <c r="B18" s="4" t="s">
        <v>74</v>
      </c>
      <c r="C18" s="18"/>
      <c r="D18" s="19"/>
      <c r="E18" s="19"/>
      <c r="F18" s="18"/>
      <c r="G18" s="19"/>
      <c r="H18" s="19"/>
      <c r="I18" s="18"/>
      <c r="J18" s="30"/>
      <c r="K18" s="30"/>
      <c r="L18" s="38"/>
    </row>
    <row r="19" spans="1:12" ht="19.350000000000001" customHeight="1">
      <c r="A19" s="39" t="s">
        <v>80</v>
      </c>
      <c r="B19" s="4" t="s">
        <v>74</v>
      </c>
      <c r="C19" s="19"/>
      <c r="D19" s="19"/>
      <c r="E19" s="19"/>
      <c r="F19" s="19"/>
      <c r="G19" s="19"/>
      <c r="H19" s="19"/>
      <c r="I19" s="19"/>
      <c r="J19" s="30"/>
      <c r="K19" s="30"/>
      <c r="L19" s="30"/>
    </row>
    <row r="20" spans="1:12" ht="19.350000000000001" customHeight="1">
      <c r="A20" s="30" t="s">
        <v>126</v>
      </c>
      <c r="B20" s="4" t="s">
        <v>74</v>
      </c>
      <c r="C20" s="19"/>
      <c r="D20" s="19"/>
      <c r="E20" s="19"/>
      <c r="F20" s="19"/>
      <c r="G20" s="19"/>
      <c r="H20" s="19"/>
      <c r="I20" s="19"/>
      <c r="J20" s="30"/>
      <c r="K20" s="30"/>
      <c r="L20" s="30"/>
    </row>
    <row r="21" spans="1:12" ht="19.350000000000001" customHeight="1">
      <c r="A21" s="154" t="s">
        <v>148</v>
      </c>
      <c r="B21" s="4" t="s">
        <v>74</v>
      </c>
      <c r="C21" s="19">
        <f>+'Exhibit C-1'!G24</f>
        <v>94154</v>
      </c>
      <c r="D21" s="19"/>
      <c r="E21" s="19"/>
      <c r="F21" s="19">
        <f>+'Exhibit C-2'!I22</f>
        <v>578</v>
      </c>
      <c r="G21" s="19"/>
      <c r="H21" s="19"/>
      <c r="I21" s="19">
        <f>ROUND(SUM(F21,C21),1)</f>
        <v>94732</v>
      </c>
      <c r="J21" s="30"/>
      <c r="K21" s="30"/>
      <c r="L21" s="30">
        <f>+'Exhibit C-1'!I24+'Exhibit C-2'!K22</f>
        <v>86321</v>
      </c>
    </row>
    <row r="22" spans="1:12" ht="19.350000000000001" customHeight="1">
      <c r="A22" s="154" t="s">
        <v>149</v>
      </c>
      <c r="B22" s="4" t="s">
        <v>74</v>
      </c>
      <c r="C22" s="19">
        <f>+'Exhibit C-1'!G25</f>
        <v>74584</v>
      </c>
      <c r="D22" s="19"/>
      <c r="E22" s="19"/>
      <c r="F22" s="19">
        <f>+'Exhibit C-2'!I23</f>
        <v>133</v>
      </c>
      <c r="G22" s="19"/>
      <c r="H22" s="19"/>
      <c r="I22" s="19">
        <f>ROUND(SUM(F22,C22),1)</f>
        <v>74717</v>
      </c>
      <c r="J22" s="30"/>
      <c r="K22" s="30"/>
      <c r="L22" s="30">
        <f>+'Exhibit C-1'!I25+'Exhibit C-2'!K23</f>
        <v>111529</v>
      </c>
    </row>
    <row r="23" spans="1:12" ht="19.350000000000001" customHeight="1">
      <c r="A23" s="154" t="s">
        <v>150</v>
      </c>
      <c r="B23" s="4" t="s">
        <v>74</v>
      </c>
      <c r="C23" s="19">
        <f>+'Exhibit C-1'!G26</f>
        <v>56368</v>
      </c>
      <c r="D23" s="19"/>
      <c r="E23" s="19"/>
      <c r="F23" s="19">
        <f>+'Exhibit C-2'!I24</f>
        <v>335</v>
      </c>
      <c r="G23" s="19"/>
      <c r="H23" s="19"/>
      <c r="I23" s="19">
        <f>ROUND(SUM(F23,C23),1)</f>
        <v>56703</v>
      </c>
      <c r="J23" s="30"/>
      <c r="K23" s="30"/>
      <c r="L23" s="30">
        <f>+'Exhibit C-1'!I26+'Exhibit C-2'!K24</f>
        <v>56430</v>
      </c>
    </row>
    <row r="24" spans="1:12" ht="25.35" customHeight="1">
      <c r="A24" s="155" t="s">
        <v>151</v>
      </c>
      <c r="B24" s="4" t="s">
        <v>74</v>
      </c>
      <c r="C24" s="17">
        <f>ROUND(SUM(C20:C23),1)</f>
        <v>225106</v>
      </c>
      <c r="D24" s="22"/>
      <c r="E24" s="22"/>
      <c r="F24" s="17">
        <f>ROUND(SUM(F20:F23),1)</f>
        <v>1046</v>
      </c>
      <c r="G24" s="22" t="s">
        <v>74</v>
      </c>
      <c r="H24" s="22"/>
      <c r="I24" s="17">
        <f>ROUND(SUM(I20:I23),1)</f>
        <v>226152</v>
      </c>
      <c r="J24" s="39"/>
      <c r="K24" s="39"/>
      <c r="L24" s="158">
        <f>ROUND(SUM(L21:L23),1)</f>
        <v>254280</v>
      </c>
    </row>
    <row r="25" spans="1:12" ht="19.350000000000001" customHeight="1">
      <c r="A25" s="30"/>
      <c r="B25" s="4" t="s">
        <v>74</v>
      </c>
      <c r="C25" s="18"/>
      <c r="D25" s="19"/>
      <c r="E25" s="19"/>
      <c r="F25" s="18"/>
      <c r="G25" s="19"/>
      <c r="H25" s="19"/>
      <c r="I25" s="18"/>
      <c r="J25" s="30"/>
      <c r="K25" s="30"/>
      <c r="L25" s="38"/>
    </row>
    <row r="26" spans="1:12" ht="19.350000000000001" customHeight="1">
      <c r="A26" s="39"/>
      <c r="B26" s="4" t="s">
        <v>74</v>
      </c>
      <c r="C26" s="19"/>
      <c r="D26" s="19"/>
      <c r="E26" s="19"/>
      <c r="F26" s="19"/>
      <c r="G26" s="19"/>
      <c r="H26" s="19"/>
      <c r="I26" s="19"/>
      <c r="J26" s="30"/>
      <c r="K26" s="30"/>
      <c r="L26" s="30"/>
    </row>
    <row r="27" spans="1:12" ht="19.350000000000001" customHeight="1">
      <c r="A27" s="155" t="s">
        <v>152</v>
      </c>
      <c r="B27" s="4" t="s">
        <v>74</v>
      </c>
      <c r="C27" s="22">
        <f>ROUND(SUM(C17-C24),1)</f>
        <v>330247</v>
      </c>
      <c r="D27" s="19"/>
      <c r="E27" s="19"/>
      <c r="F27" s="22">
        <f>ROUND(SUM(F17-F24),1)</f>
        <v>1925</v>
      </c>
      <c r="G27" s="19" t="s">
        <v>74</v>
      </c>
      <c r="H27" s="19"/>
      <c r="I27" s="22">
        <f>ROUND(SUM(I17-I24),1)</f>
        <v>332172</v>
      </c>
      <c r="J27" s="30"/>
      <c r="K27" s="30"/>
      <c r="L27" s="39">
        <f>ROUND(SUM(L17-L24),1)</f>
        <v>314404</v>
      </c>
    </row>
    <row r="28" spans="1:12" ht="19.350000000000001" customHeight="1">
      <c r="A28" s="30"/>
      <c r="B28" s="4" t="s">
        <v>74</v>
      </c>
      <c r="C28" s="38"/>
      <c r="D28" s="30"/>
      <c r="E28" s="30"/>
      <c r="F28" s="38"/>
      <c r="G28" s="30"/>
      <c r="H28" s="30"/>
      <c r="I28" s="38"/>
      <c r="J28" s="30"/>
      <c r="K28" s="30"/>
      <c r="L28" s="38"/>
    </row>
    <row r="29" spans="1:12" ht="19.350000000000001" customHeight="1">
      <c r="A29" s="30"/>
      <c r="B29" s="4" t="s">
        <v>74</v>
      </c>
      <c r="C29" s="30"/>
      <c r="D29" s="30"/>
      <c r="E29" s="30"/>
      <c r="F29" s="30"/>
      <c r="G29" s="30"/>
      <c r="H29" s="30"/>
      <c r="I29" s="30"/>
      <c r="J29" s="30"/>
      <c r="K29" s="30"/>
      <c r="L29" s="30"/>
    </row>
    <row r="30" spans="1:12" ht="18" customHeight="1">
      <c r="A30" s="155" t="s">
        <v>1242</v>
      </c>
      <c r="B30" s="4" t="s">
        <v>74</v>
      </c>
      <c r="C30" s="39">
        <f>+'Exhibit C-1'!G31</f>
        <v>1892303</v>
      </c>
      <c r="D30" s="124"/>
      <c r="E30" s="39"/>
      <c r="F30" s="39">
        <f>+'Exhibit C-2'!I29</f>
        <v>44651</v>
      </c>
      <c r="H30" s="39"/>
      <c r="I30" s="39">
        <f>ROUND(SUM(C30:F30),1)</f>
        <v>1936954</v>
      </c>
      <c r="J30" s="39"/>
      <c r="K30" s="39"/>
      <c r="L30" s="39">
        <f>'Exhibit C-1'!I31+'Exhibit C-2'!K29</f>
        <v>1622550</v>
      </c>
    </row>
    <row r="31" spans="1:12" ht="19.350000000000001" customHeight="1">
      <c r="A31" s="30"/>
      <c r="B31" s="4" t="s">
        <v>74</v>
      </c>
      <c r="C31" s="38"/>
      <c r="D31" s="30"/>
      <c r="E31" s="30"/>
      <c r="F31" s="38"/>
      <c r="G31" s="30"/>
      <c r="H31" s="30"/>
      <c r="I31" s="38"/>
      <c r="J31" s="30"/>
      <c r="K31" s="30"/>
      <c r="L31" s="38"/>
    </row>
    <row r="32" spans="1:12" ht="19.350000000000001" customHeight="1" thickBot="1">
      <c r="A32" s="155" t="s">
        <v>1243</v>
      </c>
      <c r="B32" s="4" t="s">
        <v>74</v>
      </c>
      <c r="C32" s="385">
        <f>ROUND(SUM(C27+C30),1)</f>
        <v>2222550</v>
      </c>
      <c r="D32" s="124"/>
      <c r="E32" s="36"/>
      <c r="F32" s="385">
        <f>ROUND(SUM(F27+F30),1)</f>
        <v>46576</v>
      </c>
      <c r="H32" s="36"/>
      <c r="I32" s="385">
        <f>ROUND(SUM(I27+I30),1)</f>
        <v>2269126</v>
      </c>
      <c r="J32" s="39"/>
      <c r="K32" s="36"/>
      <c r="L32" s="385">
        <f>ROUND(SUM(L27+L30),1)</f>
        <v>1936954</v>
      </c>
    </row>
    <row r="33" spans="1:12" ht="19.350000000000001" customHeight="1" thickTop="1">
      <c r="B33" s="30"/>
      <c r="C33" s="43"/>
      <c r="D33" s="30"/>
      <c r="E33" s="30"/>
      <c r="F33" s="43"/>
      <c r="G33" s="30"/>
      <c r="H33" s="30"/>
      <c r="I33" s="30"/>
      <c r="J33" s="30"/>
      <c r="K33" s="30"/>
      <c r="L33" s="43"/>
    </row>
    <row r="34" spans="1:12" ht="15.75">
      <c r="A34" s="316" t="s">
        <v>105</v>
      </c>
      <c r="B34" s="31"/>
      <c r="C34" s="164"/>
      <c r="D34" s="164"/>
      <c r="E34" s="164"/>
    </row>
    <row r="35" spans="1:12" ht="15.75">
      <c r="A35" s="10"/>
      <c r="B35" s="31"/>
      <c r="C35" s="164"/>
      <c r="D35" s="164"/>
      <c r="E35" s="164"/>
    </row>
    <row r="36" spans="1:12">
      <c r="A36" s="234"/>
      <c r="B36" s="31"/>
      <c r="C36" s="165"/>
      <c r="D36" s="165"/>
      <c r="E36" s="165"/>
    </row>
    <row r="37" spans="1:12">
      <c r="A37" s="34"/>
    </row>
    <row r="38" spans="1:12">
      <c r="A38" s="85"/>
    </row>
  </sheetData>
  <hyperlinks>
    <hyperlink ref="A34" location="'Footnotes 1 - 10'!A1" display="See Accompanying Notes" xr:uid="{00000000-0004-0000-0400-000000000000}"/>
  </hyperlinks>
  <printOptions horizontalCentered="1"/>
  <pageMargins left="0.25" right="0.25" top="0.75" bottom="0.25" header="0" footer="0.25"/>
  <pageSetup scale="10" firstPageNumber="11" orientation="landscape" useFirstPageNumber="1"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O48"/>
  <sheetViews>
    <sheetView showGridLines="0" zoomScale="80" zoomScaleNormal="80" workbookViewId="0"/>
  </sheetViews>
  <sheetFormatPr defaultColWidth="8.77734375" defaultRowHeight="15"/>
  <cols>
    <col min="1" max="1" width="51" style="95" customWidth="1"/>
    <col min="2" max="2" width="2.109375" style="95" customWidth="1"/>
    <col min="3" max="3" width="15.77734375" style="88" customWidth="1"/>
    <col min="4" max="4" width="2" style="88" customWidth="1"/>
    <col min="5" max="5" width="15.77734375" style="88" customWidth="1"/>
    <col min="6" max="6" width="2" style="88" customWidth="1"/>
    <col min="7" max="7" width="15.77734375" style="88" customWidth="1"/>
    <col min="8" max="8" width="2.109375" style="88" customWidth="1"/>
    <col min="9" max="9" width="15.77734375" style="88" customWidth="1"/>
    <col min="10" max="10" width="2.109375" style="88" customWidth="1"/>
    <col min="11" max="11" width="15.77734375" style="88" customWidth="1"/>
    <col min="12" max="13" width="3.77734375" style="88" customWidth="1"/>
    <col min="14" max="14" width="12.44140625" style="88" customWidth="1"/>
    <col min="15" max="15" width="2.109375" style="88" customWidth="1"/>
    <col min="16" max="16" width="12.5546875" style="88" customWidth="1"/>
    <col min="17" max="17" width="2.109375" style="88" customWidth="1"/>
    <col min="18" max="18" width="12.77734375" style="88" customWidth="1"/>
    <col min="19" max="19" width="2.109375" style="88" customWidth="1"/>
    <col min="20" max="20" width="12.77734375" style="88" customWidth="1"/>
    <col min="21" max="21" width="2" style="88" customWidth="1"/>
    <col min="22" max="22" width="11.77734375" style="88" customWidth="1"/>
    <col min="23" max="23" width="11.44140625" style="88" customWidth="1"/>
    <col min="24" max="24" width="1.77734375" style="88" customWidth="1"/>
    <col min="25" max="25" width="11.77734375" style="88" customWidth="1"/>
    <col min="26" max="26" width="2.109375" style="88" customWidth="1"/>
    <col min="27" max="27" width="11.44140625" style="88" customWidth="1"/>
    <col min="28" max="28" width="5.44140625" style="88" customWidth="1"/>
    <col min="29" max="29" width="4.77734375" style="88" customWidth="1"/>
    <col min="30" max="30" width="10.5546875" style="88" customWidth="1"/>
    <col min="31" max="31" width="11.109375" style="88" customWidth="1"/>
    <col min="32" max="32" width="2.109375" style="88" customWidth="1"/>
    <col min="33" max="33" width="11.109375" style="88" customWidth="1"/>
    <col min="34" max="34" width="2.109375" style="88" customWidth="1"/>
    <col min="35" max="35" width="12.44140625" style="88" customWidth="1"/>
    <col min="36" max="41" width="8.77734375" style="88"/>
    <col min="42" max="16384" width="8.77734375" style="95"/>
  </cols>
  <sheetData>
    <row r="1" spans="1:12">
      <c r="A1" s="199" t="s">
        <v>60</v>
      </c>
    </row>
    <row r="3" spans="1:12" ht="18" customHeight="1">
      <c r="A3" s="144" t="s">
        <v>112</v>
      </c>
      <c r="B3" s="86"/>
      <c r="C3" s="87"/>
      <c r="D3" s="87"/>
      <c r="E3" s="87"/>
      <c r="F3" s="87"/>
      <c r="G3" s="87"/>
      <c r="H3" s="87"/>
      <c r="I3" s="87"/>
      <c r="J3" s="87"/>
      <c r="K3" s="87"/>
      <c r="L3" s="87"/>
    </row>
    <row r="4" spans="1:12" ht="18" customHeight="1">
      <c r="A4" s="144" t="s">
        <v>153</v>
      </c>
      <c r="B4" s="86"/>
      <c r="C4" s="87"/>
      <c r="D4" s="87"/>
      <c r="E4" s="87"/>
      <c r="F4" s="87"/>
      <c r="G4" s="87"/>
      <c r="H4" s="87"/>
      <c r="I4" s="87"/>
      <c r="J4" s="87"/>
      <c r="K4" s="87"/>
      <c r="L4" s="87"/>
    </row>
    <row r="5" spans="1:12" ht="18" customHeight="1">
      <c r="A5" s="144" t="s">
        <v>1203</v>
      </c>
      <c r="B5" s="89"/>
      <c r="C5" s="90"/>
      <c r="D5" s="90"/>
      <c r="E5" s="90"/>
      <c r="F5" s="90"/>
      <c r="G5" s="90"/>
      <c r="H5" s="90"/>
      <c r="I5" s="90"/>
      <c r="J5" s="90"/>
      <c r="K5" s="91" t="s">
        <v>154</v>
      </c>
      <c r="L5" s="90"/>
    </row>
    <row r="6" spans="1:12" ht="18" customHeight="1">
      <c r="A6" s="144" t="s">
        <v>1204</v>
      </c>
      <c r="B6" s="89"/>
      <c r="C6" s="90"/>
      <c r="D6" s="90"/>
      <c r="E6" s="90"/>
      <c r="F6" s="90"/>
      <c r="G6" s="90"/>
      <c r="H6" s="90"/>
      <c r="I6" s="90"/>
      <c r="J6" s="90"/>
      <c r="K6" s="90"/>
      <c r="L6" s="90"/>
    </row>
    <row r="7" spans="1:12" ht="18" customHeight="1">
      <c r="A7" s="144" t="s">
        <v>204</v>
      </c>
      <c r="B7" s="89"/>
      <c r="C7" s="90"/>
      <c r="D7" s="90"/>
      <c r="E7" s="90"/>
      <c r="F7" s="90"/>
      <c r="G7" s="90"/>
      <c r="H7" s="90"/>
      <c r="I7" s="90"/>
      <c r="J7" s="90"/>
      <c r="K7" s="90"/>
      <c r="L7" s="90"/>
    </row>
    <row r="8" spans="1:12" ht="18" customHeight="1">
      <c r="A8" s="145" t="s">
        <v>1289</v>
      </c>
      <c r="B8" s="89"/>
      <c r="C8" s="90"/>
      <c r="D8" s="90"/>
      <c r="E8" s="90"/>
      <c r="F8" s="90"/>
      <c r="G8" s="90"/>
      <c r="H8" s="90"/>
      <c r="I8" s="90"/>
      <c r="J8" s="90"/>
      <c r="K8" s="90"/>
      <c r="L8" s="90"/>
    </row>
    <row r="9" spans="1:12" ht="16.350000000000001" customHeight="1">
      <c r="A9" s="99" t="s">
        <v>157</v>
      </c>
      <c r="B9" s="92"/>
      <c r="C9" s="90"/>
      <c r="D9" s="90"/>
      <c r="E9" s="90"/>
      <c r="F9" s="90"/>
      <c r="G9" s="90"/>
      <c r="H9" s="90"/>
      <c r="I9" s="90"/>
      <c r="J9" s="90"/>
      <c r="K9" s="90"/>
      <c r="L9" s="90"/>
    </row>
    <row r="10" spans="1:12" ht="15.75">
      <c r="C10" s="760"/>
      <c r="D10" s="760"/>
      <c r="E10" s="760"/>
      <c r="F10" s="760"/>
      <c r="G10" s="760"/>
      <c r="H10" s="760"/>
      <c r="I10" s="760"/>
      <c r="J10" s="760"/>
      <c r="K10" s="760"/>
      <c r="L10" s="96"/>
    </row>
    <row r="11" spans="1:12" ht="15.75">
      <c r="C11" s="97"/>
      <c r="D11" s="97"/>
      <c r="E11" s="97"/>
      <c r="F11" s="97"/>
      <c r="G11" s="97"/>
      <c r="H11" s="97"/>
      <c r="I11" s="97"/>
      <c r="J11" s="97"/>
      <c r="K11" s="97" t="s">
        <v>158</v>
      </c>
      <c r="L11" s="97"/>
    </row>
    <row r="12" spans="1:12" ht="15.75">
      <c r="C12" s="97"/>
      <c r="D12" s="97"/>
      <c r="E12" s="97"/>
      <c r="F12" s="97"/>
      <c r="G12" s="97"/>
      <c r="H12" s="97"/>
      <c r="I12" s="97"/>
      <c r="J12" s="97"/>
      <c r="K12" s="406" t="s">
        <v>159</v>
      </c>
      <c r="L12" s="406"/>
    </row>
    <row r="13" spans="1:12" ht="15.75">
      <c r="C13" s="761" t="s">
        <v>160</v>
      </c>
      <c r="D13" s="761"/>
      <c r="E13" s="761"/>
      <c r="F13" s="761"/>
      <c r="G13" s="761"/>
      <c r="H13" s="97"/>
      <c r="I13" s="97"/>
      <c r="J13" s="97"/>
      <c r="K13" s="406" t="s">
        <v>161</v>
      </c>
      <c r="L13" s="406"/>
    </row>
    <row r="14" spans="1:12" ht="15.75">
      <c r="C14" s="406" t="s">
        <v>162</v>
      </c>
      <c r="D14" s="406"/>
      <c r="E14" s="389" t="s">
        <v>163</v>
      </c>
      <c r="F14" s="406"/>
      <c r="G14" s="405" t="s">
        <v>164</v>
      </c>
      <c r="H14" s="97"/>
      <c r="I14" s="405" t="s">
        <v>165</v>
      </c>
      <c r="J14" s="97"/>
      <c r="K14" s="405" t="s">
        <v>166</v>
      </c>
      <c r="L14" s="406"/>
    </row>
    <row r="15" spans="1:12">
      <c r="A15" s="92"/>
      <c r="B15" s="89"/>
      <c r="C15" s="98"/>
      <c r="D15" s="90"/>
      <c r="E15" s="90"/>
      <c r="F15" s="90"/>
      <c r="G15" s="98"/>
      <c r="H15" s="90"/>
      <c r="I15" s="98"/>
      <c r="J15" s="90"/>
      <c r="K15" s="98"/>
      <c r="L15" s="90"/>
    </row>
    <row r="16" spans="1:12" ht="15.75">
      <c r="A16" s="99" t="s">
        <v>72</v>
      </c>
      <c r="I16" s="102" t="s">
        <v>74</v>
      </c>
    </row>
    <row r="17" spans="1:20">
      <c r="A17" s="34" t="s">
        <v>167</v>
      </c>
      <c r="B17" t="s">
        <v>74</v>
      </c>
      <c r="C17" s="506">
        <v>29370000</v>
      </c>
      <c r="D17" s="103"/>
      <c r="E17" s="506">
        <v>30924000</v>
      </c>
      <c r="F17" s="150"/>
      <c r="G17" s="506">
        <v>32599000</v>
      </c>
      <c r="H17" s="103"/>
      <c r="I17" s="506">
        <f>ROUND('Exhibit A-1'!W14,-2)</f>
        <v>32356100</v>
      </c>
      <c r="J17" s="103"/>
      <c r="K17" s="127">
        <f>ROUND(SUM(I17)-SUM(G17),1)</f>
        <v>-242900</v>
      </c>
      <c r="N17" s="498"/>
      <c r="O17" s="498"/>
      <c r="P17" s="498"/>
      <c r="Q17" s="498"/>
      <c r="R17" s="498"/>
    </row>
    <row r="18" spans="1:20">
      <c r="A18" s="34" t="s">
        <v>168</v>
      </c>
      <c r="B18" t="s">
        <v>74</v>
      </c>
      <c r="C18" s="102">
        <v>10316000</v>
      </c>
      <c r="D18" s="103"/>
      <c r="E18" s="102">
        <v>10315000</v>
      </c>
      <c r="F18" s="104"/>
      <c r="G18" s="102">
        <v>10595000</v>
      </c>
      <c r="H18" s="103"/>
      <c r="I18" s="102">
        <f>ROUND('Exhibit A-1'!W15,-2)+100</f>
        <v>10604400</v>
      </c>
      <c r="J18" s="103"/>
      <c r="K18" s="102">
        <f>ROUND(SUM(I18)-SUM(G18),1)</f>
        <v>9400</v>
      </c>
      <c r="N18" s="498"/>
      <c r="O18" s="498"/>
      <c r="P18" s="498"/>
      <c r="Q18" s="498"/>
      <c r="R18" s="498"/>
    </row>
    <row r="19" spans="1:20">
      <c r="A19" s="34" t="s">
        <v>169</v>
      </c>
      <c r="B19" t="s">
        <v>74</v>
      </c>
      <c r="C19" s="102">
        <v>17848000</v>
      </c>
      <c r="D19" s="103"/>
      <c r="E19" s="102">
        <v>17848000</v>
      </c>
      <c r="F19" s="104"/>
      <c r="G19" s="102">
        <v>18435000</v>
      </c>
      <c r="H19" s="103"/>
      <c r="I19" s="102">
        <f>ROUND('Exhibit A-1'!W16,-2)-100</f>
        <v>19952100</v>
      </c>
      <c r="J19" s="103"/>
      <c r="K19" s="102">
        <f t="shared" ref="K19:K26" si="0">ROUND(SUM(I19)-SUM(G19),1)</f>
        <v>1517100</v>
      </c>
      <c r="N19" s="498"/>
      <c r="O19" s="498"/>
      <c r="P19" s="498"/>
      <c r="Q19" s="498"/>
      <c r="R19" s="498"/>
      <c r="T19" s="498"/>
    </row>
    <row r="20" spans="1:20">
      <c r="A20" s="34" t="s">
        <v>170</v>
      </c>
      <c r="B20" t="s">
        <v>74</v>
      </c>
      <c r="C20" s="102">
        <v>1460000</v>
      </c>
      <c r="D20" s="103"/>
      <c r="E20" s="102">
        <v>1460000</v>
      </c>
      <c r="F20" s="104"/>
      <c r="G20" s="102">
        <v>1611000</v>
      </c>
      <c r="H20" s="103"/>
      <c r="I20" s="102">
        <f>ROUND('Exhibit A-1'!W17,-2)</f>
        <v>1775900</v>
      </c>
      <c r="J20" s="103"/>
      <c r="K20" s="102">
        <f t="shared" si="0"/>
        <v>164900</v>
      </c>
      <c r="N20" s="498"/>
      <c r="O20" s="498"/>
      <c r="P20" s="498"/>
      <c r="Q20" s="498"/>
      <c r="R20" s="498"/>
      <c r="T20" s="498"/>
    </row>
    <row r="21" spans="1:20">
      <c r="A21" s="100" t="s">
        <v>171</v>
      </c>
      <c r="B21" s="95" t="s">
        <v>74</v>
      </c>
      <c r="C21" s="102">
        <v>4011000</v>
      </c>
      <c r="E21" s="102">
        <v>4214000</v>
      </c>
      <c r="F21" s="102"/>
      <c r="G21" s="102">
        <v>4391000</v>
      </c>
      <c r="I21" s="102">
        <f>ROUND('Exhibit A-1'!W18,-2)</f>
        <v>5146500</v>
      </c>
      <c r="K21" s="102">
        <f t="shared" si="0"/>
        <v>755500</v>
      </c>
      <c r="N21" s="498"/>
      <c r="O21" s="498"/>
      <c r="P21" s="498"/>
      <c r="Q21" s="498"/>
      <c r="R21" s="498"/>
      <c r="T21" s="498"/>
    </row>
    <row r="22" spans="1:20">
      <c r="A22" s="100" t="s">
        <v>172</v>
      </c>
      <c r="B22" s="95" t="s">
        <v>74</v>
      </c>
      <c r="C22" s="102">
        <v>0</v>
      </c>
      <c r="E22" s="102">
        <v>0</v>
      </c>
      <c r="F22" s="102"/>
      <c r="G22" s="102">
        <v>0</v>
      </c>
      <c r="I22" s="102">
        <f>ROUND('Exhibit A-1'!W19,-2)-100</f>
        <v>700</v>
      </c>
      <c r="K22" s="102">
        <f t="shared" si="0"/>
        <v>700</v>
      </c>
      <c r="N22" s="498"/>
      <c r="O22" s="498"/>
      <c r="P22" s="498"/>
      <c r="Q22" s="498"/>
      <c r="R22" s="498"/>
      <c r="T22" s="498"/>
    </row>
    <row r="23" spans="1:20">
      <c r="A23" s="100" t="s">
        <v>173</v>
      </c>
      <c r="B23" s="95" t="s">
        <v>74</v>
      </c>
      <c r="C23" s="104"/>
      <c r="E23" s="104"/>
      <c r="F23" s="102"/>
      <c r="G23" s="104"/>
      <c r="I23" s="104"/>
      <c r="K23" s="102" t="s">
        <v>74</v>
      </c>
      <c r="N23" s="498"/>
      <c r="O23" s="498"/>
      <c r="P23" s="498"/>
      <c r="Q23" s="498"/>
      <c r="R23" s="498"/>
      <c r="T23" s="498"/>
    </row>
    <row r="24" spans="1:20">
      <c r="A24" s="116" t="s">
        <v>174</v>
      </c>
      <c r="B24" s="95" t="s">
        <v>74</v>
      </c>
      <c r="C24" s="102">
        <v>37423000</v>
      </c>
      <c r="E24" s="102">
        <v>39106000</v>
      </c>
      <c r="F24" s="102"/>
      <c r="G24" s="102">
        <v>39420000</v>
      </c>
      <c r="I24" s="102">
        <v>39901000</v>
      </c>
      <c r="K24" s="102">
        <f t="shared" si="0"/>
        <v>481000</v>
      </c>
      <c r="N24" s="498"/>
      <c r="O24" s="498"/>
      <c r="P24" s="498"/>
      <c r="Q24" s="498"/>
      <c r="R24" s="498"/>
      <c r="T24" s="498"/>
    </row>
    <row r="25" spans="1:20">
      <c r="A25" s="116" t="s">
        <v>1202</v>
      </c>
      <c r="B25" s="95" t="s">
        <v>74</v>
      </c>
      <c r="C25" s="102">
        <v>9646000</v>
      </c>
      <c r="E25" s="102">
        <v>9667000</v>
      </c>
      <c r="F25" s="102"/>
      <c r="G25" s="102">
        <v>9943000</v>
      </c>
      <c r="I25" s="102">
        <v>8568200</v>
      </c>
      <c r="K25" s="102">
        <f t="shared" si="0"/>
        <v>-1374800</v>
      </c>
      <c r="N25" s="498"/>
      <c r="O25" s="498"/>
      <c r="P25" s="498"/>
      <c r="Q25" s="498"/>
      <c r="R25" s="498"/>
      <c r="T25" s="498"/>
    </row>
    <row r="26" spans="1:20">
      <c r="A26" s="116" t="s">
        <v>175</v>
      </c>
      <c r="B26" s="95" t="s">
        <v>74</v>
      </c>
      <c r="C26" s="88">
        <v>990000</v>
      </c>
      <c r="E26" s="88">
        <v>990000</v>
      </c>
      <c r="F26" s="102"/>
      <c r="G26" s="102">
        <v>1099000</v>
      </c>
      <c r="I26" s="88">
        <v>1147400</v>
      </c>
      <c r="K26" s="102">
        <f t="shared" si="0"/>
        <v>48400</v>
      </c>
      <c r="N26" s="498"/>
      <c r="O26" s="498"/>
      <c r="P26" s="498"/>
      <c r="Q26" s="498"/>
      <c r="R26" s="498"/>
      <c r="T26" s="498"/>
    </row>
    <row r="27" spans="1:20">
      <c r="A27" s="116" t="s">
        <v>176</v>
      </c>
      <c r="B27" s="95" t="s">
        <v>74</v>
      </c>
      <c r="C27" s="102">
        <v>2451000</v>
      </c>
      <c r="E27" s="102">
        <v>3130000</v>
      </c>
      <c r="F27" s="102"/>
      <c r="G27" s="102">
        <v>3323000</v>
      </c>
      <c r="I27" s="102">
        <v>4312100</v>
      </c>
      <c r="K27" s="102">
        <f>ROUND(SUM(I27)-SUM(G27),1)</f>
        <v>989100</v>
      </c>
      <c r="N27" s="498"/>
      <c r="O27" s="498"/>
      <c r="P27" s="498"/>
      <c r="Q27" s="498"/>
      <c r="R27" s="498"/>
      <c r="T27" s="498"/>
    </row>
    <row r="28" spans="1:20" ht="15.75">
      <c r="A28" s="105" t="s">
        <v>177</v>
      </c>
      <c r="B28" s="95" t="s">
        <v>74</v>
      </c>
      <c r="C28" s="507">
        <f>ROUND(SUM(C17:C27),1)</f>
        <v>113515000</v>
      </c>
      <c r="D28" s="508"/>
      <c r="E28" s="507">
        <f>ROUND(SUM(E17:E27),1)</f>
        <v>117654000</v>
      </c>
      <c r="F28" s="508"/>
      <c r="G28" s="507">
        <f>ROUND(SUM(G17:G27),1)</f>
        <v>121416000</v>
      </c>
      <c r="H28" s="97"/>
      <c r="I28" s="106">
        <f>ROUND(SUM(I17:I27),1)</f>
        <v>123764400</v>
      </c>
      <c r="J28" s="97"/>
      <c r="K28" s="106">
        <f>ROUND(SUM(I28-G28),1)</f>
        <v>2348400</v>
      </c>
      <c r="L28" s="97"/>
      <c r="N28" s="498"/>
      <c r="O28" s="498"/>
      <c r="P28" s="498"/>
      <c r="Q28" s="498"/>
      <c r="R28" s="498"/>
      <c r="T28" s="498"/>
    </row>
    <row r="29" spans="1:20">
      <c r="C29" s="102"/>
      <c r="E29" s="102"/>
      <c r="G29" s="102"/>
      <c r="I29" s="108"/>
      <c r="K29" s="108"/>
      <c r="N29" s="498"/>
      <c r="O29" s="498"/>
      <c r="P29" s="498"/>
      <c r="Q29" s="498"/>
      <c r="R29" s="498"/>
      <c r="T29" s="498"/>
    </row>
    <row r="30" spans="1:20" ht="15.75">
      <c r="A30" s="99" t="s">
        <v>80</v>
      </c>
      <c r="C30" s="102"/>
      <c r="E30" s="102"/>
      <c r="G30" s="102"/>
      <c r="I30" s="102"/>
      <c r="K30" s="102"/>
      <c r="N30" s="498"/>
      <c r="O30" s="498"/>
      <c r="P30" s="498"/>
      <c r="Q30" s="498"/>
      <c r="R30" s="498"/>
      <c r="T30" s="498"/>
    </row>
    <row r="31" spans="1:20">
      <c r="A31" s="100" t="s">
        <v>178</v>
      </c>
      <c r="B31" s="95" t="s">
        <v>74</v>
      </c>
      <c r="C31" s="102">
        <v>84011000</v>
      </c>
      <c r="D31" s="102"/>
      <c r="E31" s="102">
        <v>83290000</v>
      </c>
      <c r="F31" s="102"/>
      <c r="G31" s="102">
        <v>83382000</v>
      </c>
      <c r="H31" s="102"/>
      <c r="I31" s="102">
        <f>ROUND('Exhibit A-1'!W35,-2)</f>
        <v>83005300</v>
      </c>
      <c r="K31" s="102">
        <f>ROUND(SUM(I31)-SUM(G31),1)</f>
        <v>-376700</v>
      </c>
      <c r="N31" s="498"/>
      <c r="O31" s="498"/>
      <c r="P31" s="498"/>
      <c r="Q31" s="498"/>
      <c r="R31" s="498"/>
      <c r="T31" s="498"/>
    </row>
    <row r="32" spans="1:20">
      <c r="A32" s="100" t="s">
        <v>179</v>
      </c>
      <c r="B32" s="95" t="s">
        <v>74</v>
      </c>
      <c r="C32" s="102">
        <v>15837000</v>
      </c>
      <c r="D32" s="102"/>
      <c r="E32" s="102">
        <v>16168000</v>
      </c>
      <c r="F32" s="102"/>
      <c r="G32" s="102">
        <v>15886000</v>
      </c>
      <c r="H32" s="102"/>
      <c r="I32" s="102">
        <f>ROUND('Exhibit A-1'!W37+'Exhibit A-1'!W38,-2)</f>
        <v>15504200</v>
      </c>
      <c r="K32" s="102">
        <f t="shared" ref="K32:K38" si="1">ROUND(SUM(I32)-SUM(G32),1)</f>
        <v>-381800</v>
      </c>
      <c r="N32" s="498"/>
      <c r="O32" s="498"/>
      <c r="P32" s="498"/>
      <c r="Q32" s="498"/>
      <c r="R32" s="498"/>
      <c r="T32" s="498"/>
    </row>
    <row r="33" spans="1:20">
      <c r="A33" s="100" t="s">
        <v>180</v>
      </c>
      <c r="B33" s="95" t="s">
        <v>74</v>
      </c>
      <c r="C33" s="102">
        <v>9779000</v>
      </c>
      <c r="D33" s="102"/>
      <c r="E33" s="102">
        <v>10204000</v>
      </c>
      <c r="F33" s="102"/>
      <c r="G33" s="102">
        <v>10204000</v>
      </c>
      <c r="H33" s="102"/>
      <c r="I33" s="102">
        <f>ROUND('Exhibit A-1'!W39,-2)</f>
        <v>10343200</v>
      </c>
      <c r="K33" s="102">
        <f t="shared" si="1"/>
        <v>139200</v>
      </c>
      <c r="N33" s="498"/>
      <c r="O33" s="498"/>
      <c r="P33" s="498"/>
      <c r="Q33" s="498"/>
      <c r="R33" s="498"/>
      <c r="T33" s="498"/>
    </row>
    <row r="34" spans="1:20">
      <c r="A34" s="100" t="s">
        <v>181</v>
      </c>
      <c r="B34" s="95" t="s">
        <v>74</v>
      </c>
      <c r="C34" s="104"/>
      <c r="D34" s="102"/>
      <c r="E34" s="104"/>
      <c r="F34" s="102"/>
      <c r="G34" s="104"/>
      <c r="H34" s="102"/>
      <c r="I34" s="104"/>
      <c r="K34" s="102" t="s">
        <v>74</v>
      </c>
      <c r="N34" s="498"/>
      <c r="O34" s="498"/>
      <c r="P34" s="498"/>
      <c r="Q34" s="498"/>
      <c r="R34" s="498"/>
      <c r="T34" s="498"/>
    </row>
    <row r="35" spans="1:20">
      <c r="A35" s="116" t="s">
        <v>182</v>
      </c>
      <c r="B35" s="95" t="s">
        <v>74</v>
      </c>
      <c r="C35" s="102">
        <v>290000</v>
      </c>
      <c r="D35" s="102"/>
      <c r="E35" s="102">
        <v>301000</v>
      </c>
      <c r="F35" s="102"/>
      <c r="G35" s="102">
        <v>301000</v>
      </c>
      <c r="H35" s="102"/>
      <c r="I35" s="102">
        <v>265500</v>
      </c>
      <c r="K35" s="102">
        <f t="shared" si="1"/>
        <v>-35500</v>
      </c>
      <c r="N35" s="498"/>
      <c r="O35" s="498"/>
      <c r="P35" s="498"/>
      <c r="Q35" s="498"/>
      <c r="R35" s="498"/>
      <c r="T35" s="498"/>
    </row>
    <row r="36" spans="1:20">
      <c r="A36" s="116" t="s">
        <v>183</v>
      </c>
      <c r="B36" s="95" t="s">
        <v>74</v>
      </c>
      <c r="C36" s="102">
        <v>4607000</v>
      </c>
      <c r="D36" s="102"/>
      <c r="E36" s="102">
        <v>5342000</v>
      </c>
      <c r="F36" s="102"/>
      <c r="G36" s="102">
        <v>5347000</v>
      </c>
      <c r="H36" s="102"/>
      <c r="I36" s="102">
        <v>5073700</v>
      </c>
      <c r="J36" s="509"/>
      <c r="K36" s="510">
        <f>ROUND(SUM(I36)-SUM(G36),1)</f>
        <v>-273300</v>
      </c>
      <c r="N36" s="498"/>
      <c r="O36" s="498"/>
      <c r="P36" s="498"/>
      <c r="Q36" s="498"/>
      <c r="R36" s="498"/>
      <c r="T36" s="498"/>
    </row>
    <row r="37" spans="1:20">
      <c r="A37" s="116" t="s">
        <v>184</v>
      </c>
      <c r="B37" s="95" t="s">
        <v>74</v>
      </c>
      <c r="C37" s="511">
        <v>0</v>
      </c>
      <c r="D37" s="511"/>
      <c r="E37" s="511">
        <v>0</v>
      </c>
      <c r="F37" s="102"/>
      <c r="G37" s="511">
        <v>0</v>
      </c>
      <c r="H37" s="102"/>
      <c r="I37" s="102">
        <v>471500</v>
      </c>
      <c r="K37" s="102">
        <f t="shared" si="1"/>
        <v>471500</v>
      </c>
      <c r="N37" s="498"/>
      <c r="O37" s="498"/>
      <c r="P37" s="498"/>
      <c r="Q37" s="498"/>
      <c r="R37" s="498"/>
      <c r="T37" s="498"/>
    </row>
    <row r="38" spans="1:20">
      <c r="A38" s="116" t="s">
        <v>1245</v>
      </c>
      <c r="B38" s="95" t="s">
        <v>74</v>
      </c>
      <c r="C38" s="102">
        <v>1870000</v>
      </c>
      <c r="D38" s="102"/>
      <c r="E38" s="102">
        <v>1847000</v>
      </c>
      <c r="F38" s="102"/>
      <c r="G38" s="102">
        <v>1842000</v>
      </c>
      <c r="H38" s="102"/>
      <c r="I38" s="102">
        <v>1944000</v>
      </c>
      <c r="K38" s="102">
        <f t="shared" si="1"/>
        <v>102000</v>
      </c>
      <c r="N38" s="498"/>
      <c r="O38" s="498"/>
      <c r="P38" s="498"/>
      <c r="Q38" s="498"/>
      <c r="R38" s="498"/>
      <c r="T38" s="498"/>
    </row>
    <row r="39" spans="1:20">
      <c r="A39" s="116" t="s">
        <v>1246</v>
      </c>
      <c r="B39" s="95" t="s">
        <v>74</v>
      </c>
      <c r="C39" s="102">
        <v>9118000</v>
      </c>
      <c r="D39" s="102"/>
      <c r="E39" s="102">
        <v>9330000</v>
      </c>
      <c r="F39" s="102"/>
      <c r="G39" s="102">
        <v>9333000</v>
      </c>
      <c r="H39" s="102"/>
      <c r="I39" s="102">
        <v>7895200</v>
      </c>
      <c r="K39" s="102">
        <f>ROUND(SUM(I39)-SUM(G39),1)</f>
        <v>-1437800</v>
      </c>
      <c r="N39" s="498"/>
      <c r="O39" s="498"/>
      <c r="P39" s="498"/>
      <c r="Q39" s="498"/>
      <c r="R39" s="498"/>
      <c r="T39" s="498"/>
    </row>
    <row r="40" spans="1:20" ht="15.75">
      <c r="A40" s="105" t="s">
        <v>185</v>
      </c>
      <c r="B40" s="95" t="s">
        <v>74</v>
      </c>
      <c r="C40" s="507">
        <f>ROUND(SUM(C31:C39),1)</f>
        <v>125512000</v>
      </c>
      <c r="D40" s="508"/>
      <c r="E40" s="507">
        <f>ROUND(SUM(E31:E39),1)</f>
        <v>126482000</v>
      </c>
      <c r="F40" s="508"/>
      <c r="G40" s="507">
        <f>ROUND(SUM(G31:G39),1)</f>
        <v>126295000</v>
      </c>
      <c r="H40" s="97"/>
      <c r="I40" s="106">
        <f>ROUND(SUM(I31:I39),1)</f>
        <v>124502600</v>
      </c>
      <c r="J40" s="97"/>
      <c r="K40" s="106">
        <f>ROUND(SUM(I40-G40),1)</f>
        <v>-1792400</v>
      </c>
      <c r="L40" s="97"/>
      <c r="N40" s="498"/>
      <c r="O40" s="498"/>
      <c r="P40" s="498"/>
      <c r="Q40" s="498"/>
      <c r="R40" s="498"/>
      <c r="T40" s="498"/>
    </row>
    <row r="41" spans="1:20" ht="15.75">
      <c r="A41" s="105"/>
      <c r="C41" s="512"/>
      <c r="D41" s="508"/>
      <c r="E41" s="512"/>
      <c r="F41" s="508"/>
      <c r="G41" s="513"/>
      <c r="H41" s="97"/>
      <c r="I41" s="106"/>
      <c r="J41" s="97"/>
      <c r="K41" s="106"/>
      <c r="L41" s="97"/>
      <c r="N41" s="498"/>
      <c r="O41" s="498"/>
      <c r="P41" s="498"/>
      <c r="Q41" s="498"/>
      <c r="R41" s="498"/>
    </row>
    <row r="42" spans="1:20" ht="15.75">
      <c r="A42" s="99" t="s">
        <v>186</v>
      </c>
      <c r="C42" s="102"/>
      <c r="E42" s="102"/>
      <c r="G42" s="102"/>
      <c r="K42" s="102"/>
      <c r="N42" s="498"/>
      <c r="O42" s="498"/>
      <c r="P42" s="498"/>
      <c r="Q42" s="498"/>
      <c r="R42" s="498"/>
    </row>
    <row r="43" spans="1:20" ht="15.75">
      <c r="A43" s="105" t="s">
        <v>187</v>
      </c>
      <c r="B43" s="95" t="s">
        <v>74</v>
      </c>
      <c r="C43" s="374">
        <f>ROUND(SUM(C28)-SUM(C40),1)</f>
        <v>-11997000</v>
      </c>
      <c r="D43" s="97"/>
      <c r="E43" s="374">
        <f>ROUND(SUM(E28)-SUM(E40),1)</f>
        <v>-8828000</v>
      </c>
      <c r="F43" s="97"/>
      <c r="G43" s="374">
        <f>ROUND(SUM(G28)-SUM(G40),1)</f>
        <v>-4879000</v>
      </c>
      <c r="H43" s="97"/>
      <c r="I43" s="374">
        <f>ROUND(SUM(I28)-SUM(I40),1)</f>
        <v>-738200</v>
      </c>
      <c r="J43" s="97"/>
      <c r="K43" s="374">
        <f>ROUND(SUM(I43)-SUM(G43),1)</f>
        <v>4140800</v>
      </c>
      <c r="L43" s="97"/>
      <c r="N43" s="498"/>
      <c r="O43" s="498"/>
      <c r="P43" s="498"/>
      <c r="Q43" s="498"/>
      <c r="R43" s="498"/>
    </row>
    <row r="44" spans="1:20" ht="15.75">
      <c r="A44" s="105"/>
      <c r="C44" s="110"/>
      <c r="D44" s="97"/>
      <c r="E44" s="110"/>
      <c r="F44" s="97"/>
      <c r="G44" s="110"/>
      <c r="H44" s="97"/>
      <c r="I44" s="110"/>
      <c r="J44" s="97"/>
      <c r="K44" s="110"/>
      <c r="L44" s="97"/>
      <c r="N44" s="498"/>
      <c r="O44" s="498"/>
      <c r="P44" s="498"/>
      <c r="Q44" s="498"/>
      <c r="R44" s="498"/>
    </row>
    <row r="45" spans="1:20" ht="24" customHeight="1">
      <c r="A45" s="105" t="s">
        <v>103</v>
      </c>
      <c r="B45" s="112" t="s">
        <v>74</v>
      </c>
      <c r="C45" s="110">
        <f>ROUND('Exhibit A-1'!W54,-3)</f>
        <v>56916000</v>
      </c>
      <c r="E45" s="110">
        <f>C45</f>
        <v>56916000</v>
      </c>
      <c r="G45" s="110">
        <f>E45</f>
        <v>56916000</v>
      </c>
      <c r="I45" s="110">
        <f>ROUND('Exhibit A-1'!W54,-2)</f>
        <v>56915800</v>
      </c>
      <c r="K45" s="374">
        <f>ROUND(SUM(I45)-SUM(G45),1)</f>
        <v>-200</v>
      </c>
      <c r="L45" s="97"/>
      <c r="N45" s="498"/>
      <c r="O45" s="498"/>
      <c r="P45" s="498"/>
      <c r="Q45" s="498"/>
      <c r="R45" s="498"/>
    </row>
    <row r="46" spans="1:20" ht="24.75" customHeight="1" thickBot="1">
      <c r="A46" s="105" t="s">
        <v>104</v>
      </c>
      <c r="B46" s="142" t="s">
        <v>74</v>
      </c>
      <c r="C46" s="128">
        <f>ROUND(SUM(C42:C45),1)</f>
        <v>44919000</v>
      </c>
      <c r="D46" s="113"/>
      <c r="E46" s="128">
        <f>ROUND(SUM(E42:E45),1)</f>
        <v>48088000</v>
      </c>
      <c r="F46" s="113"/>
      <c r="G46" s="128">
        <f>ROUND(SUM(G42:G45),1)</f>
        <v>52037000</v>
      </c>
      <c r="H46" s="113"/>
      <c r="I46" s="128">
        <f>ROUND(SUM(I42:I45),1)</f>
        <v>56177600</v>
      </c>
      <c r="J46" s="113"/>
      <c r="K46" s="128">
        <f>ROUND(SUM(K42:K45),1)</f>
        <v>4140600</v>
      </c>
      <c r="L46" s="97"/>
      <c r="N46" s="498"/>
      <c r="O46" s="498"/>
      <c r="P46" s="498"/>
      <c r="Q46" s="498"/>
      <c r="R46" s="498"/>
    </row>
    <row r="47" spans="1:20" ht="15.75" thickTop="1">
      <c r="A47" s="92"/>
      <c r="B47" s="112"/>
      <c r="C47" s="114"/>
      <c r="G47" s="102"/>
    </row>
    <row r="48" spans="1:20" ht="15.75">
      <c r="A48" s="316" t="s">
        <v>105</v>
      </c>
      <c r="B48" s="89"/>
      <c r="C48" s="89"/>
      <c r="D48" s="89"/>
      <c r="E48" s="89"/>
      <c r="F48" s="89"/>
      <c r="G48" s="89"/>
      <c r="H48" s="89"/>
      <c r="I48" s="102" t="s">
        <v>74</v>
      </c>
      <c r="J48" s="89"/>
      <c r="K48" s="89"/>
      <c r="L48" s="89"/>
    </row>
  </sheetData>
  <mergeCells count="2">
    <mergeCell ref="C10:K10"/>
    <mergeCell ref="C13:G13"/>
  </mergeCells>
  <hyperlinks>
    <hyperlink ref="A48" location="'Footnotes 1 - 10'!A1" display="See Accompanying Notes" xr:uid="{00000000-0004-0000-0500-000000000000}"/>
  </hyperlinks>
  <printOptions horizontalCentered="1"/>
  <pageMargins left="0.25" right="0.25" top="0.75" bottom="0.25" header="0" footer="0.25"/>
  <pageSetup scale="76" firstPageNumber="12" orientation="landscape" useFirstPageNumber="1" r:id="rId1"/>
  <headerFooter scaleWithDoc="0">
    <oddFooter>&amp;R&amp;8&amp;P</oddFooter>
  </headerFooter>
  <customProperties>
    <customPr name="SheetOptions" r:id="rId2"/>
  </customProperties>
  <ignoredErrors>
    <ignoredError sqref="J17 I29:K30 J24:K27 I40:K41 J35:K35 I42:K43 J19:K19 J18:K18 I23:K23 J21:K21 J34:K34 J32:K32 J28:K28 J20:K20 J22:K22 J31:K31 J33:K33 J37:K39 J36"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S43"/>
  <sheetViews>
    <sheetView showGridLines="0" zoomScale="80" zoomScaleNormal="80" workbookViewId="0"/>
  </sheetViews>
  <sheetFormatPr defaultRowHeight="15"/>
  <cols>
    <col min="1" max="1" width="51" customWidth="1"/>
    <col min="2" max="2" width="2.109375" customWidth="1"/>
    <col min="3" max="3" width="14.109375" style="118" customWidth="1"/>
    <col min="4" max="4" width="2" style="118" customWidth="1"/>
    <col min="5" max="5" width="14.77734375" style="118" customWidth="1"/>
    <col min="6" max="6" width="2" style="118" customWidth="1"/>
    <col min="7" max="7" width="14.77734375" style="118" customWidth="1"/>
    <col min="8" max="8" width="2.109375" style="118" customWidth="1"/>
    <col min="9" max="9" width="14.77734375" style="118" customWidth="1"/>
    <col min="10" max="10" width="1.44140625" style="118" customWidth="1"/>
    <col min="11" max="11" width="14.77734375" style="118" customWidth="1"/>
    <col min="12" max="12" width="1" style="118" customWidth="1"/>
    <col min="13" max="13" width="13.109375" style="118" customWidth="1"/>
    <col min="14" max="14" width="2.109375" style="118" customWidth="1"/>
    <col min="15" max="15" width="14.77734375" style="118" customWidth="1"/>
    <col min="16" max="17" width="3.77734375" style="118" customWidth="1"/>
    <col min="18" max="18" width="12.44140625" style="118" customWidth="1"/>
    <col min="19" max="19" width="2.109375" style="118" customWidth="1"/>
    <col min="20" max="20" width="12.5546875" style="118" customWidth="1"/>
    <col min="21" max="21" width="2.109375" style="118" customWidth="1"/>
    <col min="22" max="22" width="12.77734375" style="118" customWidth="1"/>
    <col min="23" max="23" width="2.109375" style="118" customWidth="1"/>
    <col min="24" max="24" width="12.77734375" style="118" customWidth="1"/>
    <col min="25" max="25" width="2" style="118" customWidth="1"/>
    <col min="26" max="26" width="11.77734375" style="118" customWidth="1"/>
    <col min="27" max="27" width="11.44140625" style="118" customWidth="1"/>
    <col min="28" max="28" width="1.77734375" style="118" customWidth="1"/>
    <col min="29" max="29" width="11.77734375" style="118" customWidth="1"/>
    <col min="30" max="30" width="2.109375" style="118" customWidth="1"/>
    <col min="31" max="31" width="11.44140625" style="118" customWidth="1"/>
    <col min="32" max="32" width="0.5546875" style="118" customWidth="1"/>
    <col min="33" max="33" width="2.109375" style="118" customWidth="1"/>
    <col min="34" max="34" width="10.5546875" style="118" customWidth="1"/>
    <col min="35" max="35" width="11.109375" style="118" customWidth="1"/>
    <col min="36" max="36" width="2.109375" style="118" customWidth="1"/>
    <col min="37" max="37" width="11.109375" style="118" customWidth="1"/>
    <col min="38" max="38" width="2.109375" style="118" customWidth="1"/>
    <col min="39" max="39" width="12.44140625" style="118" customWidth="1"/>
    <col min="40" max="45" width="8.77734375" style="118"/>
    <col min="259" max="259" width="51" customWidth="1"/>
    <col min="260" max="260" width="2.109375" customWidth="1"/>
    <col min="261" max="261" width="14.109375" customWidth="1"/>
    <col min="262" max="263" width="8.77734375" customWidth="1"/>
    <col min="264" max="264" width="2" customWidth="1"/>
    <col min="265" max="265" width="14.77734375" customWidth="1"/>
    <col min="266" max="266" width="2" customWidth="1"/>
    <col min="267" max="267" width="14.77734375" customWidth="1"/>
    <col min="268" max="268" width="2.109375" customWidth="1"/>
    <col min="269" max="269" width="14.77734375" customWidth="1"/>
    <col min="270" max="270" width="2.109375" customWidth="1"/>
    <col min="271" max="271" width="14.77734375" customWidth="1"/>
    <col min="272" max="273" width="3.77734375" customWidth="1"/>
    <col min="274" max="274" width="12.44140625" customWidth="1"/>
    <col min="275" max="275" width="2.109375" customWidth="1"/>
    <col min="276" max="276" width="12.5546875" customWidth="1"/>
    <col min="277" max="277" width="2.109375" customWidth="1"/>
    <col min="278" max="278" width="12.77734375" customWidth="1"/>
    <col min="279" max="279" width="2.109375" customWidth="1"/>
    <col min="280" max="280" width="12.77734375" customWidth="1"/>
    <col min="281" max="281" width="2" customWidth="1"/>
    <col min="282" max="282" width="11.77734375" customWidth="1"/>
    <col min="283" max="283" width="11.44140625" customWidth="1"/>
    <col min="284" max="284" width="1.77734375" customWidth="1"/>
    <col min="285" max="285" width="11.77734375" customWidth="1"/>
    <col min="286" max="286" width="2.109375" customWidth="1"/>
    <col min="287" max="287" width="11.44140625" customWidth="1"/>
    <col min="288" max="288" width="0.5546875" customWidth="1"/>
    <col min="289" max="289" width="2.109375" customWidth="1"/>
    <col min="290" max="290" width="10.5546875" customWidth="1"/>
    <col min="291" max="291" width="11.109375" customWidth="1"/>
    <col min="292" max="292" width="2.109375" customWidth="1"/>
    <col min="293" max="293" width="11.109375" customWidth="1"/>
    <col min="294" max="294" width="2.109375" customWidth="1"/>
    <col min="295" max="295" width="12.44140625" customWidth="1"/>
    <col min="515" max="515" width="51" customWidth="1"/>
    <col min="516" max="516" width="2.109375" customWidth="1"/>
    <col min="517" max="517" width="14.109375" customWidth="1"/>
    <col min="518" max="519" width="8.77734375" customWidth="1"/>
    <col min="520" max="520" width="2" customWidth="1"/>
    <col min="521" max="521" width="14.77734375" customWidth="1"/>
    <col min="522" max="522" width="2" customWidth="1"/>
    <col min="523" max="523" width="14.77734375" customWidth="1"/>
    <col min="524" max="524" width="2.109375" customWidth="1"/>
    <col min="525" max="525" width="14.77734375" customWidth="1"/>
    <col min="526" max="526" width="2.109375" customWidth="1"/>
    <col min="527" max="527" width="14.77734375" customWidth="1"/>
    <col min="528" max="529" width="3.77734375" customWidth="1"/>
    <col min="530" max="530" width="12.44140625" customWidth="1"/>
    <col min="531" max="531" width="2.109375" customWidth="1"/>
    <col min="532" max="532" width="12.5546875" customWidth="1"/>
    <col min="533" max="533" width="2.109375" customWidth="1"/>
    <col min="534" max="534" width="12.77734375" customWidth="1"/>
    <col min="535" max="535" width="2.109375" customWidth="1"/>
    <col min="536" max="536" width="12.77734375" customWidth="1"/>
    <col min="537" max="537" width="2" customWidth="1"/>
    <col min="538" max="538" width="11.77734375" customWidth="1"/>
    <col min="539" max="539" width="11.44140625" customWidth="1"/>
    <col min="540" max="540" width="1.77734375" customWidth="1"/>
    <col min="541" max="541" width="11.77734375" customWidth="1"/>
    <col min="542" max="542" width="2.109375" customWidth="1"/>
    <col min="543" max="543" width="11.44140625" customWidth="1"/>
    <col min="544" max="544" width="0.5546875" customWidth="1"/>
    <col min="545" max="545" width="2.109375" customWidth="1"/>
    <col min="546" max="546" width="10.5546875" customWidth="1"/>
    <col min="547" max="547" width="11.109375" customWidth="1"/>
    <col min="548" max="548" width="2.109375" customWidth="1"/>
    <col min="549" max="549" width="11.109375" customWidth="1"/>
    <col min="550" max="550" width="2.109375" customWidth="1"/>
    <col min="551" max="551" width="12.44140625" customWidth="1"/>
    <col min="771" max="771" width="51" customWidth="1"/>
    <col min="772" max="772" width="2.109375" customWidth="1"/>
    <col min="773" max="773" width="14.109375" customWidth="1"/>
    <col min="774" max="775" width="8.77734375" customWidth="1"/>
    <col min="776" max="776" width="2" customWidth="1"/>
    <col min="777" max="777" width="14.77734375" customWidth="1"/>
    <col min="778" max="778" width="2" customWidth="1"/>
    <col min="779" max="779" width="14.77734375" customWidth="1"/>
    <col min="780" max="780" width="2.109375" customWidth="1"/>
    <col min="781" max="781" width="14.77734375" customWidth="1"/>
    <col min="782" max="782" width="2.109375" customWidth="1"/>
    <col min="783" max="783" width="14.77734375" customWidth="1"/>
    <col min="784" max="785" width="3.77734375" customWidth="1"/>
    <col min="786" max="786" width="12.44140625" customWidth="1"/>
    <col min="787" max="787" width="2.109375" customWidth="1"/>
    <col min="788" max="788" width="12.5546875" customWidth="1"/>
    <col min="789" max="789" width="2.109375" customWidth="1"/>
    <col min="790" max="790" width="12.77734375" customWidth="1"/>
    <col min="791" max="791" width="2.109375" customWidth="1"/>
    <col min="792" max="792" width="12.77734375" customWidth="1"/>
    <col min="793" max="793" width="2" customWidth="1"/>
    <col min="794" max="794" width="11.77734375" customWidth="1"/>
    <col min="795" max="795" width="11.44140625" customWidth="1"/>
    <col min="796" max="796" width="1.77734375" customWidth="1"/>
    <col min="797" max="797" width="11.77734375" customWidth="1"/>
    <col min="798" max="798" width="2.109375" customWidth="1"/>
    <col min="799" max="799" width="11.44140625" customWidth="1"/>
    <col min="800" max="800" width="0.5546875" customWidth="1"/>
    <col min="801" max="801" width="2.109375" customWidth="1"/>
    <col min="802" max="802" width="10.5546875" customWidth="1"/>
    <col min="803" max="803" width="11.109375" customWidth="1"/>
    <col min="804" max="804" width="2.109375" customWidth="1"/>
    <col min="805" max="805" width="11.109375" customWidth="1"/>
    <col min="806" max="806" width="2.109375" customWidth="1"/>
    <col min="807" max="807" width="12.44140625" customWidth="1"/>
    <col min="1027" max="1027" width="51" customWidth="1"/>
    <col min="1028" max="1028" width="2.109375" customWidth="1"/>
    <col min="1029" max="1029" width="14.109375" customWidth="1"/>
    <col min="1030" max="1031" width="8.77734375" customWidth="1"/>
    <col min="1032" max="1032" width="2" customWidth="1"/>
    <col min="1033" max="1033" width="14.77734375" customWidth="1"/>
    <col min="1034" max="1034" width="2" customWidth="1"/>
    <col min="1035" max="1035" width="14.77734375" customWidth="1"/>
    <col min="1036" max="1036" width="2.109375" customWidth="1"/>
    <col min="1037" max="1037" width="14.77734375" customWidth="1"/>
    <col min="1038" max="1038" width="2.109375" customWidth="1"/>
    <col min="1039" max="1039" width="14.77734375" customWidth="1"/>
    <col min="1040" max="1041" width="3.77734375" customWidth="1"/>
    <col min="1042" max="1042" width="12.44140625" customWidth="1"/>
    <col min="1043" max="1043" width="2.109375" customWidth="1"/>
    <col min="1044" max="1044" width="12.5546875" customWidth="1"/>
    <col min="1045" max="1045" width="2.109375" customWidth="1"/>
    <col min="1046" max="1046" width="12.77734375" customWidth="1"/>
    <col min="1047" max="1047" width="2.109375" customWidth="1"/>
    <col min="1048" max="1048" width="12.77734375" customWidth="1"/>
    <col min="1049" max="1049" width="2" customWidth="1"/>
    <col min="1050" max="1050" width="11.77734375" customWidth="1"/>
    <col min="1051" max="1051" width="11.44140625" customWidth="1"/>
    <col min="1052" max="1052" width="1.77734375" customWidth="1"/>
    <col min="1053" max="1053" width="11.77734375" customWidth="1"/>
    <col min="1054" max="1054" width="2.109375" customWidth="1"/>
    <col min="1055" max="1055" width="11.44140625" customWidth="1"/>
    <col min="1056" max="1056" width="0.5546875" customWidth="1"/>
    <col min="1057" max="1057" width="2.109375" customWidth="1"/>
    <col min="1058" max="1058" width="10.5546875" customWidth="1"/>
    <col min="1059" max="1059" width="11.109375" customWidth="1"/>
    <col min="1060" max="1060" width="2.109375" customWidth="1"/>
    <col min="1061" max="1061" width="11.109375" customWidth="1"/>
    <col min="1062" max="1062" width="2.109375" customWidth="1"/>
    <col min="1063" max="1063" width="12.44140625" customWidth="1"/>
    <col min="1283" max="1283" width="51" customWidth="1"/>
    <col min="1284" max="1284" width="2.109375" customWidth="1"/>
    <col min="1285" max="1285" width="14.109375" customWidth="1"/>
    <col min="1286" max="1287" width="8.77734375" customWidth="1"/>
    <col min="1288" max="1288" width="2" customWidth="1"/>
    <col min="1289" max="1289" width="14.77734375" customWidth="1"/>
    <col min="1290" max="1290" width="2" customWidth="1"/>
    <col min="1291" max="1291" width="14.77734375" customWidth="1"/>
    <col min="1292" max="1292" width="2.109375" customWidth="1"/>
    <col min="1293" max="1293" width="14.77734375" customWidth="1"/>
    <col min="1294" max="1294" width="2.109375" customWidth="1"/>
    <col min="1295" max="1295" width="14.77734375" customWidth="1"/>
    <col min="1296" max="1297" width="3.77734375" customWidth="1"/>
    <col min="1298" max="1298" width="12.44140625" customWidth="1"/>
    <col min="1299" max="1299" width="2.109375" customWidth="1"/>
    <col min="1300" max="1300" width="12.5546875" customWidth="1"/>
    <col min="1301" max="1301" width="2.109375" customWidth="1"/>
    <col min="1302" max="1302" width="12.77734375" customWidth="1"/>
    <col min="1303" max="1303" width="2.109375" customWidth="1"/>
    <col min="1304" max="1304" width="12.77734375" customWidth="1"/>
    <col min="1305" max="1305" width="2" customWidth="1"/>
    <col min="1306" max="1306" width="11.77734375" customWidth="1"/>
    <col min="1307" max="1307" width="11.44140625" customWidth="1"/>
    <col min="1308" max="1308" width="1.77734375" customWidth="1"/>
    <col min="1309" max="1309" width="11.77734375" customWidth="1"/>
    <col min="1310" max="1310" width="2.109375" customWidth="1"/>
    <col min="1311" max="1311" width="11.44140625" customWidth="1"/>
    <col min="1312" max="1312" width="0.5546875" customWidth="1"/>
    <col min="1313" max="1313" width="2.109375" customWidth="1"/>
    <col min="1314" max="1314" width="10.5546875" customWidth="1"/>
    <col min="1315" max="1315" width="11.109375" customWidth="1"/>
    <col min="1316" max="1316" width="2.109375" customWidth="1"/>
    <col min="1317" max="1317" width="11.109375" customWidth="1"/>
    <col min="1318" max="1318" width="2.109375" customWidth="1"/>
    <col min="1319" max="1319" width="12.44140625" customWidth="1"/>
    <col min="1539" max="1539" width="51" customWidth="1"/>
    <col min="1540" max="1540" width="2.109375" customWidth="1"/>
    <col min="1541" max="1541" width="14.109375" customWidth="1"/>
    <col min="1542" max="1543" width="8.77734375" customWidth="1"/>
    <col min="1544" max="1544" width="2" customWidth="1"/>
    <col min="1545" max="1545" width="14.77734375" customWidth="1"/>
    <col min="1546" max="1546" width="2" customWidth="1"/>
    <col min="1547" max="1547" width="14.77734375" customWidth="1"/>
    <col min="1548" max="1548" width="2.109375" customWidth="1"/>
    <col min="1549" max="1549" width="14.77734375" customWidth="1"/>
    <col min="1550" max="1550" width="2.109375" customWidth="1"/>
    <col min="1551" max="1551" width="14.77734375" customWidth="1"/>
    <col min="1552" max="1553" width="3.77734375" customWidth="1"/>
    <col min="1554" max="1554" width="12.44140625" customWidth="1"/>
    <col min="1555" max="1555" width="2.109375" customWidth="1"/>
    <col min="1556" max="1556" width="12.5546875" customWidth="1"/>
    <col min="1557" max="1557" width="2.109375" customWidth="1"/>
    <col min="1558" max="1558" width="12.77734375" customWidth="1"/>
    <col min="1559" max="1559" width="2.109375" customWidth="1"/>
    <col min="1560" max="1560" width="12.77734375" customWidth="1"/>
    <col min="1561" max="1561" width="2" customWidth="1"/>
    <col min="1562" max="1562" width="11.77734375" customWidth="1"/>
    <col min="1563" max="1563" width="11.44140625" customWidth="1"/>
    <col min="1564" max="1564" width="1.77734375" customWidth="1"/>
    <col min="1565" max="1565" width="11.77734375" customWidth="1"/>
    <col min="1566" max="1566" width="2.109375" customWidth="1"/>
    <col min="1567" max="1567" width="11.44140625" customWidth="1"/>
    <col min="1568" max="1568" width="0.5546875" customWidth="1"/>
    <col min="1569" max="1569" width="2.109375" customWidth="1"/>
    <col min="1570" max="1570" width="10.5546875" customWidth="1"/>
    <col min="1571" max="1571" width="11.109375" customWidth="1"/>
    <col min="1572" max="1572" width="2.109375" customWidth="1"/>
    <col min="1573" max="1573" width="11.109375" customWidth="1"/>
    <col min="1574" max="1574" width="2.109375" customWidth="1"/>
    <col min="1575" max="1575" width="12.44140625" customWidth="1"/>
    <col min="1795" max="1795" width="51" customWidth="1"/>
    <col min="1796" max="1796" width="2.109375" customWidth="1"/>
    <col min="1797" max="1797" width="14.109375" customWidth="1"/>
    <col min="1798" max="1799" width="8.77734375" customWidth="1"/>
    <col min="1800" max="1800" width="2" customWidth="1"/>
    <col min="1801" max="1801" width="14.77734375" customWidth="1"/>
    <col min="1802" max="1802" width="2" customWidth="1"/>
    <col min="1803" max="1803" width="14.77734375" customWidth="1"/>
    <col min="1804" max="1804" width="2.109375" customWidth="1"/>
    <col min="1805" max="1805" width="14.77734375" customWidth="1"/>
    <col min="1806" max="1806" width="2.109375" customWidth="1"/>
    <col min="1807" max="1807" width="14.77734375" customWidth="1"/>
    <col min="1808" max="1809" width="3.77734375" customWidth="1"/>
    <col min="1810" max="1810" width="12.44140625" customWidth="1"/>
    <col min="1811" max="1811" width="2.109375" customWidth="1"/>
    <col min="1812" max="1812" width="12.5546875" customWidth="1"/>
    <col min="1813" max="1813" width="2.109375" customWidth="1"/>
    <col min="1814" max="1814" width="12.77734375" customWidth="1"/>
    <col min="1815" max="1815" width="2.109375" customWidth="1"/>
    <col min="1816" max="1816" width="12.77734375" customWidth="1"/>
    <col min="1817" max="1817" width="2" customWidth="1"/>
    <col min="1818" max="1818" width="11.77734375" customWidth="1"/>
    <col min="1819" max="1819" width="11.44140625" customWidth="1"/>
    <col min="1820" max="1820" width="1.77734375" customWidth="1"/>
    <col min="1821" max="1821" width="11.77734375" customWidth="1"/>
    <col min="1822" max="1822" width="2.109375" customWidth="1"/>
    <col min="1823" max="1823" width="11.44140625" customWidth="1"/>
    <col min="1824" max="1824" width="0.5546875" customWidth="1"/>
    <col min="1825" max="1825" width="2.109375" customWidth="1"/>
    <col min="1826" max="1826" width="10.5546875" customWidth="1"/>
    <col min="1827" max="1827" width="11.109375" customWidth="1"/>
    <col min="1828" max="1828" width="2.109375" customWidth="1"/>
    <col min="1829" max="1829" width="11.109375" customWidth="1"/>
    <col min="1830" max="1830" width="2.109375" customWidth="1"/>
    <col min="1831" max="1831" width="12.44140625" customWidth="1"/>
    <col min="2051" max="2051" width="51" customWidth="1"/>
    <col min="2052" max="2052" width="2.109375" customWidth="1"/>
    <col min="2053" max="2053" width="14.109375" customWidth="1"/>
    <col min="2054" max="2055" width="8.77734375" customWidth="1"/>
    <col min="2056" max="2056" width="2" customWidth="1"/>
    <col min="2057" max="2057" width="14.77734375" customWidth="1"/>
    <col min="2058" max="2058" width="2" customWidth="1"/>
    <col min="2059" max="2059" width="14.77734375" customWidth="1"/>
    <col min="2060" max="2060" width="2.109375" customWidth="1"/>
    <col min="2061" max="2061" width="14.77734375" customWidth="1"/>
    <col min="2062" max="2062" width="2.109375" customWidth="1"/>
    <col min="2063" max="2063" width="14.77734375" customWidth="1"/>
    <col min="2064" max="2065" width="3.77734375" customWidth="1"/>
    <col min="2066" max="2066" width="12.44140625" customWidth="1"/>
    <col min="2067" max="2067" width="2.109375" customWidth="1"/>
    <col min="2068" max="2068" width="12.5546875" customWidth="1"/>
    <col min="2069" max="2069" width="2.109375" customWidth="1"/>
    <col min="2070" max="2070" width="12.77734375" customWidth="1"/>
    <col min="2071" max="2071" width="2.109375" customWidth="1"/>
    <col min="2072" max="2072" width="12.77734375" customWidth="1"/>
    <col min="2073" max="2073" width="2" customWidth="1"/>
    <col min="2074" max="2074" width="11.77734375" customWidth="1"/>
    <col min="2075" max="2075" width="11.44140625" customWidth="1"/>
    <col min="2076" max="2076" width="1.77734375" customWidth="1"/>
    <col min="2077" max="2077" width="11.77734375" customWidth="1"/>
    <col min="2078" max="2078" width="2.109375" customWidth="1"/>
    <col min="2079" max="2079" width="11.44140625" customWidth="1"/>
    <col min="2080" max="2080" width="0.5546875" customWidth="1"/>
    <col min="2081" max="2081" width="2.109375" customWidth="1"/>
    <col min="2082" max="2082" width="10.5546875" customWidth="1"/>
    <col min="2083" max="2083" width="11.109375" customWidth="1"/>
    <col min="2084" max="2084" width="2.109375" customWidth="1"/>
    <col min="2085" max="2085" width="11.109375" customWidth="1"/>
    <col min="2086" max="2086" width="2.109375" customWidth="1"/>
    <col min="2087" max="2087" width="12.44140625" customWidth="1"/>
    <col min="2307" max="2307" width="51" customWidth="1"/>
    <col min="2308" max="2308" width="2.109375" customWidth="1"/>
    <col min="2309" max="2309" width="14.109375" customWidth="1"/>
    <col min="2310" max="2311" width="8.77734375" customWidth="1"/>
    <col min="2312" max="2312" width="2" customWidth="1"/>
    <col min="2313" max="2313" width="14.77734375" customWidth="1"/>
    <col min="2314" max="2314" width="2" customWidth="1"/>
    <col min="2315" max="2315" width="14.77734375" customWidth="1"/>
    <col min="2316" max="2316" width="2.109375" customWidth="1"/>
    <col min="2317" max="2317" width="14.77734375" customWidth="1"/>
    <col min="2318" max="2318" width="2.109375" customWidth="1"/>
    <col min="2319" max="2319" width="14.77734375" customWidth="1"/>
    <col min="2320" max="2321" width="3.77734375" customWidth="1"/>
    <col min="2322" max="2322" width="12.44140625" customWidth="1"/>
    <col min="2323" max="2323" width="2.109375" customWidth="1"/>
    <col min="2324" max="2324" width="12.5546875" customWidth="1"/>
    <col min="2325" max="2325" width="2.109375" customWidth="1"/>
    <col min="2326" max="2326" width="12.77734375" customWidth="1"/>
    <col min="2327" max="2327" width="2.109375" customWidth="1"/>
    <col min="2328" max="2328" width="12.77734375" customWidth="1"/>
    <col min="2329" max="2329" width="2" customWidth="1"/>
    <col min="2330" max="2330" width="11.77734375" customWidth="1"/>
    <col min="2331" max="2331" width="11.44140625" customWidth="1"/>
    <col min="2332" max="2332" width="1.77734375" customWidth="1"/>
    <col min="2333" max="2333" width="11.77734375" customWidth="1"/>
    <col min="2334" max="2334" width="2.109375" customWidth="1"/>
    <col min="2335" max="2335" width="11.44140625" customWidth="1"/>
    <col min="2336" max="2336" width="0.5546875" customWidth="1"/>
    <col min="2337" max="2337" width="2.109375" customWidth="1"/>
    <col min="2338" max="2338" width="10.5546875" customWidth="1"/>
    <col min="2339" max="2339" width="11.109375" customWidth="1"/>
    <col min="2340" max="2340" width="2.109375" customWidth="1"/>
    <col min="2341" max="2341" width="11.109375" customWidth="1"/>
    <col min="2342" max="2342" width="2.109375" customWidth="1"/>
    <col min="2343" max="2343" width="12.44140625" customWidth="1"/>
    <col min="2563" max="2563" width="51" customWidth="1"/>
    <col min="2564" max="2564" width="2.109375" customWidth="1"/>
    <col min="2565" max="2565" width="14.109375" customWidth="1"/>
    <col min="2566" max="2567" width="8.77734375" customWidth="1"/>
    <col min="2568" max="2568" width="2" customWidth="1"/>
    <col min="2569" max="2569" width="14.77734375" customWidth="1"/>
    <col min="2570" max="2570" width="2" customWidth="1"/>
    <col min="2571" max="2571" width="14.77734375" customWidth="1"/>
    <col min="2572" max="2572" width="2.109375" customWidth="1"/>
    <col min="2573" max="2573" width="14.77734375" customWidth="1"/>
    <col min="2574" max="2574" width="2.109375" customWidth="1"/>
    <col min="2575" max="2575" width="14.77734375" customWidth="1"/>
    <col min="2576" max="2577" width="3.77734375" customWidth="1"/>
    <col min="2578" max="2578" width="12.44140625" customWidth="1"/>
    <col min="2579" max="2579" width="2.109375" customWidth="1"/>
    <col min="2580" max="2580" width="12.5546875" customWidth="1"/>
    <col min="2581" max="2581" width="2.109375" customWidth="1"/>
    <col min="2582" max="2582" width="12.77734375" customWidth="1"/>
    <col min="2583" max="2583" width="2.109375" customWidth="1"/>
    <col min="2584" max="2584" width="12.77734375" customWidth="1"/>
    <col min="2585" max="2585" width="2" customWidth="1"/>
    <col min="2586" max="2586" width="11.77734375" customWidth="1"/>
    <col min="2587" max="2587" width="11.44140625" customWidth="1"/>
    <col min="2588" max="2588" width="1.77734375" customWidth="1"/>
    <col min="2589" max="2589" width="11.77734375" customWidth="1"/>
    <col min="2590" max="2590" width="2.109375" customWidth="1"/>
    <col min="2591" max="2591" width="11.44140625" customWidth="1"/>
    <col min="2592" max="2592" width="0.5546875" customWidth="1"/>
    <col min="2593" max="2593" width="2.109375" customWidth="1"/>
    <col min="2594" max="2594" width="10.5546875" customWidth="1"/>
    <col min="2595" max="2595" width="11.109375" customWidth="1"/>
    <col min="2596" max="2596" width="2.109375" customWidth="1"/>
    <col min="2597" max="2597" width="11.109375" customWidth="1"/>
    <col min="2598" max="2598" width="2.109375" customWidth="1"/>
    <col min="2599" max="2599" width="12.44140625" customWidth="1"/>
    <col min="2819" max="2819" width="51" customWidth="1"/>
    <col min="2820" max="2820" width="2.109375" customWidth="1"/>
    <col min="2821" max="2821" width="14.109375" customWidth="1"/>
    <col min="2822" max="2823" width="8.77734375" customWidth="1"/>
    <col min="2824" max="2824" width="2" customWidth="1"/>
    <col min="2825" max="2825" width="14.77734375" customWidth="1"/>
    <col min="2826" max="2826" width="2" customWidth="1"/>
    <col min="2827" max="2827" width="14.77734375" customWidth="1"/>
    <col min="2828" max="2828" width="2.109375" customWidth="1"/>
    <col min="2829" max="2829" width="14.77734375" customWidth="1"/>
    <col min="2830" max="2830" width="2.109375" customWidth="1"/>
    <col min="2831" max="2831" width="14.77734375" customWidth="1"/>
    <col min="2832" max="2833" width="3.77734375" customWidth="1"/>
    <col min="2834" max="2834" width="12.44140625" customWidth="1"/>
    <col min="2835" max="2835" width="2.109375" customWidth="1"/>
    <col min="2836" max="2836" width="12.5546875" customWidth="1"/>
    <col min="2837" max="2837" width="2.109375" customWidth="1"/>
    <col min="2838" max="2838" width="12.77734375" customWidth="1"/>
    <col min="2839" max="2839" width="2.109375" customWidth="1"/>
    <col min="2840" max="2840" width="12.77734375" customWidth="1"/>
    <col min="2841" max="2841" width="2" customWidth="1"/>
    <col min="2842" max="2842" width="11.77734375" customWidth="1"/>
    <col min="2843" max="2843" width="11.44140625" customWidth="1"/>
    <col min="2844" max="2844" width="1.77734375" customWidth="1"/>
    <col min="2845" max="2845" width="11.77734375" customWidth="1"/>
    <col min="2846" max="2846" width="2.109375" customWidth="1"/>
    <col min="2847" max="2847" width="11.44140625" customWidth="1"/>
    <col min="2848" max="2848" width="0.5546875" customWidth="1"/>
    <col min="2849" max="2849" width="2.109375" customWidth="1"/>
    <col min="2850" max="2850" width="10.5546875" customWidth="1"/>
    <col min="2851" max="2851" width="11.109375" customWidth="1"/>
    <col min="2852" max="2852" width="2.109375" customWidth="1"/>
    <col min="2853" max="2853" width="11.109375" customWidth="1"/>
    <col min="2854" max="2854" width="2.109375" customWidth="1"/>
    <col min="2855" max="2855" width="12.44140625" customWidth="1"/>
    <col min="3075" max="3075" width="51" customWidth="1"/>
    <col min="3076" max="3076" width="2.109375" customWidth="1"/>
    <col min="3077" max="3077" width="14.109375" customWidth="1"/>
    <col min="3078" max="3079" width="8.77734375" customWidth="1"/>
    <col min="3080" max="3080" width="2" customWidth="1"/>
    <col min="3081" max="3081" width="14.77734375" customWidth="1"/>
    <col min="3082" max="3082" width="2" customWidth="1"/>
    <col min="3083" max="3083" width="14.77734375" customWidth="1"/>
    <col min="3084" max="3084" width="2.109375" customWidth="1"/>
    <col min="3085" max="3085" width="14.77734375" customWidth="1"/>
    <col min="3086" max="3086" width="2.109375" customWidth="1"/>
    <col min="3087" max="3087" width="14.77734375" customWidth="1"/>
    <col min="3088" max="3089" width="3.77734375" customWidth="1"/>
    <col min="3090" max="3090" width="12.44140625" customWidth="1"/>
    <col min="3091" max="3091" width="2.109375" customWidth="1"/>
    <col min="3092" max="3092" width="12.5546875" customWidth="1"/>
    <col min="3093" max="3093" width="2.109375" customWidth="1"/>
    <col min="3094" max="3094" width="12.77734375" customWidth="1"/>
    <col min="3095" max="3095" width="2.109375" customWidth="1"/>
    <col min="3096" max="3096" width="12.77734375" customWidth="1"/>
    <col min="3097" max="3097" width="2" customWidth="1"/>
    <col min="3098" max="3098" width="11.77734375" customWidth="1"/>
    <col min="3099" max="3099" width="11.44140625" customWidth="1"/>
    <col min="3100" max="3100" width="1.77734375" customWidth="1"/>
    <col min="3101" max="3101" width="11.77734375" customWidth="1"/>
    <col min="3102" max="3102" width="2.109375" customWidth="1"/>
    <col min="3103" max="3103" width="11.44140625" customWidth="1"/>
    <col min="3104" max="3104" width="0.5546875" customWidth="1"/>
    <col min="3105" max="3105" width="2.109375" customWidth="1"/>
    <col min="3106" max="3106" width="10.5546875" customWidth="1"/>
    <col min="3107" max="3107" width="11.109375" customWidth="1"/>
    <col min="3108" max="3108" width="2.109375" customWidth="1"/>
    <col min="3109" max="3109" width="11.109375" customWidth="1"/>
    <col min="3110" max="3110" width="2.109375" customWidth="1"/>
    <col min="3111" max="3111" width="12.44140625" customWidth="1"/>
    <col min="3331" max="3331" width="51" customWidth="1"/>
    <col min="3332" max="3332" width="2.109375" customWidth="1"/>
    <col min="3333" max="3333" width="14.109375" customWidth="1"/>
    <col min="3334" max="3335" width="8.77734375" customWidth="1"/>
    <col min="3336" max="3336" width="2" customWidth="1"/>
    <col min="3337" max="3337" width="14.77734375" customWidth="1"/>
    <col min="3338" max="3338" width="2" customWidth="1"/>
    <col min="3339" max="3339" width="14.77734375" customWidth="1"/>
    <col min="3340" max="3340" width="2.109375" customWidth="1"/>
    <col min="3341" max="3341" width="14.77734375" customWidth="1"/>
    <col min="3342" max="3342" width="2.109375" customWidth="1"/>
    <col min="3343" max="3343" width="14.77734375" customWidth="1"/>
    <col min="3344" max="3345" width="3.77734375" customWidth="1"/>
    <col min="3346" max="3346" width="12.44140625" customWidth="1"/>
    <col min="3347" max="3347" width="2.109375" customWidth="1"/>
    <col min="3348" max="3348" width="12.5546875" customWidth="1"/>
    <col min="3349" max="3349" width="2.109375" customWidth="1"/>
    <col min="3350" max="3350" width="12.77734375" customWidth="1"/>
    <col min="3351" max="3351" width="2.109375" customWidth="1"/>
    <col min="3352" max="3352" width="12.77734375" customWidth="1"/>
    <col min="3353" max="3353" width="2" customWidth="1"/>
    <col min="3354" max="3354" width="11.77734375" customWidth="1"/>
    <col min="3355" max="3355" width="11.44140625" customWidth="1"/>
    <col min="3356" max="3356" width="1.77734375" customWidth="1"/>
    <col min="3357" max="3357" width="11.77734375" customWidth="1"/>
    <col min="3358" max="3358" width="2.109375" customWidth="1"/>
    <col min="3359" max="3359" width="11.44140625" customWidth="1"/>
    <col min="3360" max="3360" width="0.5546875" customWidth="1"/>
    <col min="3361" max="3361" width="2.109375" customWidth="1"/>
    <col min="3362" max="3362" width="10.5546875" customWidth="1"/>
    <col min="3363" max="3363" width="11.109375" customWidth="1"/>
    <col min="3364" max="3364" width="2.109375" customWidth="1"/>
    <col min="3365" max="3365" width="11.109375" customWidth="1"/>
    <col min="3366" max="3366" width="2.109375" customWidth="1"/>
    <col min="3367" max="3367" width="12.44140625" customWidth="1"/>
    <col min="3587" max="3587" width="51" customWidth="1"/>
    <col min="3588" max="3588" width="2.109375" customWidth="1"/>
    <col min="3589" max="3589" width="14.109375" customWidth="1"/>
    <col min="3590" max="3591" width="8.77734375" customWidth="1"/>
    <col min="3592" max="3592" width="2" customWidth="1"/>
    <col min="3593" max="3593" width="14.77734375" customWidth="1"/>
    <col min="3594" max="3594" width="2" customWidth="1"/>
    <col min="3595" max="3595" width="14.77734375" customWidth="1"/>
    <col min="3596" max="3596" width="2.109375" customWidth="1"/>
    <col min="3597" max="3597" width="14.77734375" customWidth="1"/>
    <col min="3598" max="3598" width="2.109375" customWidth="1"/>
    <col min="3599" max="3599" width="14.77734375" customWidth="1"/>
    <col min="3600" max="3601" width="3.77734375" customWidth="1"/>
    <col min="3602" max="3602" width="12.44140625" customWidth="1"/>
    <col min="3603" max="3603" width="2.109375" customWidth="1"/>
    <col min="3604" max="3604" width="12.5546875" customWidth="1"/>
    <col min="3605" max="3605" width="2.109375" customWidth="1"/>
    <col min="3606" max="3606" width="12.77734375" customWidth="1"/>
    <col min="3607" max="3607" width="2.109375" customWidth="1"/>
    <col min="3608" max="3608" width="12.77734375" customWidth="1"/>
    <col min="3609" max="3609" width="2" customWidth="1"/>
    <col min="3610" max="3610" width="11.77734375" customWidth="1"/>
    <col min="3611" max="3611" width="11.44140625" customWidth="1"/>
    <col min="3612" max="3612" width="1.77734375" customWidth="1"/>
    <col min="3613" max="3613" width="11.77734375" customWidth="1"/>
    <col min="3614" max="3614" width="2.109375" customWidth="1"/>
    <col min="3615" max="3615" width="11.44140625" customWidth="1"/>
    <col min="3616" max="3616" width="0.5546875" customWidth="1"/>
    <col min="3617" max="3617" width="2.109375" customWidth="1"/>
    <col min="3618" max="3618" width="10.5546875" customWidth="1"/>
    <col min="3619" max="3619" width="11.109375" customWidth="1"/>
    <col min="3620" max="3620" width="2.109375" customWidth="1"/>
    <col min="3621" max="3621" width="11.109375" customWidth="1"/>
    <col min="3622" max="3622" width="2.109375" customWidth="1"/>
    <col min="3623" max="3623" width="12.44140625" customWidth="1"/>
    <col min="3843" max="3843" width="51" customWidth="1"/>
    <col min="3844" max="3844" width="2.109375" customWidth="1"/>
    <col min="3845" max="3845" width="14.109375" customWidth="1"/>
    <col min="3846" max="3847" width="8.77734375" customWidth="1"/>
    <col min="3848" max="3848" width="2" customWidth="1"/>
    <col min="3849" max="3849" width="14.77734375" customWidth="1"/>
    <col min="3850" max="3850" width="2" customWidth="1"/>
    <col min="3851" max="3851" width="14.77734375" customWidth="1"/>
    <col min="3852" max="3852" width="2.109375" customWidth="1"/>
    <col min="3853" max="3853" width="14.77734375" customWidth="1"/>
    <col min="3854" max="3854" width="2.109375" customWidth="1"/>
    <col min="3855" max="3855" width="14.77734375" customWidth="1"/>
    <col min="3856" max="3857" width="3.77734375" customWidth="1"/>
    <col min="3858" max="3858" width="12.44140625" customWidth="1"/>
    <col min="3859" max="3859" width="2.109375" customWidth="1"/>
    <col min="3860" max="3860" width="12.5546875" customWidth="1"/>
    <col min="3861" max="3861" width="2.109375" customWidth="1"/>
    <col min="3862" max="3862" width="12.77734375" customWidth="1"/>
    <col min="3863" max="3863" width="2.109375" customWidth="1"/>
    <col min="3864" max="3864" width="12.77734375" customWidth="1"/>
    <col min="3865" max="3865" width="2" customWidth="1"/>
    <col min="3866" max="3866" width="11.77734375" customWidth="1"/>
    <col min="3867" max="3867" width="11.44140625" customWidth="1"/>
    <col min="3868" max="3868" width="1.77734375" customWidth="1"/>
    <col min="3869" max="3869" width="11.77734375" customWidth="1"/>
    <col min="3870" max="3870" width="2.109375" customWidth="1"/>
    <col min="3871" max="3871" width="11.44140625" customWidth="1"/>
    <col min="3872" max="3872" width="0.5546875" customWidth="1"/>
    <col min="3873" max="3873" width="2.109375" customWidth="1"/>
    <col min="3874" max="3874" width="10.5546875" customWidth="1"/>
    <col min="3875" max="3875" width="11.109375" customWidth="1"/>
    <col min="3876" max="3876" width="2.109375" customWidth="1"/>
    <col min="3877" max="3877" width="11.109375" customWidth="1"/>
    <col min="3878" max="3878" width="2.109375" customWidth="1"/>
    <col min="3879" max="3879" width="12.44140625" customWidth="1"/>
    <col min="4099" max="4099" width="51" customWidth="1"/>
    <col min="4100" max="4100" width="2.109375" customWidth="1"/>
    <col min="4101" max="4101" width="14.109375" customWidth="1"/>
    <col min="4102" max="4103" width="8.77734375" customWidth="1"/>
    <col min="4104" max="4104" width="2" customWidth="1"/>
    <col min="4105" max="4105" width="14.77734375" customWidth="1"/>
    <col min="4106" max="4106" width="2" customWidth="1"/>
    <col min="4107" max="4107" width="14.77734375" customWidth="1"/>
    <col min="4108" max="4108" width="2.109375" customWidth="1"/>
    <col min="4109" max="4109" width="14.77734375" customWidth="1"/>
    <col min="4110" max="4110" width="2.109375" customWidth="1"/>
    <col min="4111" max="4111" width="14.77734375" customWidth="1"/>
    <col min="4112" max="4113" width="3.77734375" customWidth="1"/>
    <col min="4114" max="4114" width="12.44140625" customWidth="1"/>
    <col min="4115" max="4115" width="2.109375" customWidth="1"/>
    <col min="4116" max="4116" width="12.5546875" customWidth="1"/>
    <col min="4117" max="4117" width="2.109375" customWidth="1"/>
    <col min="4118" max="4118" width="12.77734375" customWidth="1"/>
    <col min="4119" max="4119" width="2.109375" customWidth="1"/>
    <col min="4120" max="4120" width="12.77734375" customWidth="1"/>
    <col min="4121" max="4121" width="2" customWidth="1"/>
    <col min="4122" max="4122" width="11.77734375" customWidth="1"/>
    <col min="4123" max="4123" width="11.44140625" customWidth="1"/>
    <col min="4124" max="4124" width="1.77734375" customWidth="1"/>
    <col min="4125" max="4125" width="11.77734375" customWidth="1"/>
    <col min="4126" max="4126" width="2.109375" customWidth="1"/>
    <col min="4127" max="4127" width="11.44140625" customWidth="1"/>
    <col min="4128" max="4128" width="0.5546875" customWidth="1"/>
    <col min="4129" max="4129" width="2.109375" customWidth="1"/>
    <col min="4130" max="4130" width="10.5546875" customWidth="1"/>
    <col min="4131" max="4131" width="11.109375" customWidth="1"/>
    <col min="4132" max="4132" width="2.109375" customWidth="1"/>
    <col min="4133" max="4133" width="11.109375" customWidth="1"/>
    <col min="4134" max="4134" width="2.109375" customWidth="1"/>
    <col min="4135" max="4135" width="12.44140625" customWidth="1"/>
    <col min="4355" max="4355" width="51" customWidth="1"/>
    <col min="4356" max="4356" width="2.109375" customWidth="1"/>
    <col min="4357" max="4357" width="14.109375" customWidth="1"/>
    <col min="4358" max="4359" width="8.77734375" customWidth="1"/>
    <col min="4360" max="4360" width="2" customWidth="1"/>
    <col min="4361" max="4361" width="14.77734375" customWidth="1"/>
    <col min="4362" max="4362" width="2" customWidth="1"/>
    <col min="4363" max="4363" width="14.77734375" customWidth="1"/>
    <col min="4364" max="4364" width="2.109375" customWidth="1"/>
    <col min="4365" max="4365" width="14.77734375" customWidth="1"/>
    <col min="4366" max="4366" width="2.109375" customWidth="1"/>
    <col min="4367" max="4367" width="14.77734375" customWidth="1"/>
    <col min="4368" max="4369" width="3.77734375" customWidth="1"/>
    <col min="4370" max="4370" width="12.44140625" customWidth="1"/>
    <col min="4371" max="4371" width="2.109375" customWidth="1"/>
    <col min="4372" max="4372" width="12.5546875" customWidth="1"/>
    <col min="4373" max="4373" width="2.109375" customWidth="1"/>
    <col min="4374" max="4374" width="12.77734375" customWidth="1"/>
    <col min="4375" max="4375" width="2.109375" customWidth="1"/>
    <col min="4376" max="4376" width="12.77734375" customWidth="1"/>
    <col min="4377" max="4377" width="2" customWidth="1"/>
    <col min="4378" max="4378" width="11.77734375" customWidth="1"/>
    <col min="4379" max="4379" width="11.44140625" customWidth="1"/>
    <col min="4380" max="4380" width="1.77734375" customWidth="1"/>
    <col min="4381" max="4381" width="11.77734375" customWidth="1"/>
    <col min="4382" max="4382" width="2.109375" customWidth="1"/>
    <col min="4383" max="4383" width="11.44140625" customWidth="1"/>
    <col min="4384" max="4384" width="0.5546875" customWidth="1"/>
    <col min="4385" max="4385" width="2.109375" customWidth="1"/>
    <col min="4386" max="4386" width="10.5546875" customWidth="1"/>
    <col min="4387" max="4387" width="11.109375" customWidth="1"/>
    <col min="4388" max="4388" width="2.109375" customWidth="1"/>
    <col min="4389" max="4389" width="11.109375" customWidth="1"/>
    <col min="4390" max="4390" width="2.109375" customWidth="1"/>
    <col min="4391" max="4391" width="12.44140625" customWidth="1"/>
    <col min="4611" max="4611" width="51" customWidth="1"/>
    <col min="4612" max="4612" width="2.109375" customWidth="1"/>
    <col min="4613" max="4613" width="14.109375" customWidth="1"/>
    <col min="4614" max="4615" width="8.77734375" customWidth="1"/>
    <col min="4616" max="4616" width="2" customWidth="1"/>
    <col min="4617" max="4617" width="14.77734375" customWidth="1"/>
    <col min="4618" max="4618" width="2" customWidth="1"/>
    <col min="4619" max="4619" width="14.77734375" customWidth="1"/>
    <col min="4620" max="4620" width="2.109375" customWidth="1"/>
    <col min="4621" max="4621" width="14.77734375" customWidth="1"/>
    <col min="4622" max="4622" width="2.109375" customWidth="1"/>
    <col min="4623" max="4623" width="14.77734375" customWidth="1"/>
    <col min="4624" max="4625" width="3.77734375" customWidth="1"/>
    <col min="4626" max="4626" width="12.44140625" customWidth="1"/>
    <col min="4627" max="4627" width="2.109375" customWidth="1"/>
    <col min="4628" max="4628" width="12.5546875" customWidth="1"/>
    <col min="4629" max="4629" width="2.109375" customWidth="1"/>
    <col min="4630" max="4630" width="12.77734375" customWidth="1"/>
    <col min="4631" max="4631" width="2.109375" customWidth="1"/>
    <col min="4632" max="4632" width="12.77734375" customWidth="1"/>
    <col min="4633" max="4633" width="2" customWidth="1"/>
    <col min="4634" max="4634" width="11.77734375" customWidth="1"/>
    <col min="4635" max="4635" width="11.44140625" customWidth="1"/>
    <col min="4636" max="4636" width="1.77734375" customWidth="1"/>
    <col min="4637" max="4637" width="11.77734375" customWidth="1"/>
    <col min="4638" max="4638" width="2.109375" customWidth="1"/>
    <col min="4639" max="4639" width="11.44140625" customWidth="1"/>
    <col min="4640" max="4640" width="0.5546875" customWidth="1"/>
    <col min="4641" max="4641" width="2.109375" customWidth="1"/>
    <col min="4642" max="4642" width="10.5546875" customWidth="1"/>
    <col min="4643" max="4643" width="11.109375" customWidth="1"/>
    <col min="4644" max="4644" width="2.109375" customWidth="1"/>
    <col min="4645" max="4645" width="11.109375" customWidth="1"/>
    <col min="4646" max="4646" width="2.109375" customWidth="1"/>
    <col min="4647" max="4647" width="12.44140625" customWidth="1"/>
    <col min="4867" max="4867" width="51" customWidth="1"/>
    <col min="4868" max="4868" width="2.109375" customWidth="1"/>
    <col min="4869" max="4869" width="14.109375" customWidth="1"/>
    <col min="4870" max="4871" width="8.77734375" customWidth="1"/>
    <col min="4872" max="4872" width="2" customWidth="1"/>
    <col min="4873" max="4873" width="14.77734375" customWidth="1"/>
    <col min="4874" max="4874" width="2" customWidth="1"/>
    <col min="4875" max="4875" width="14.77734375" customWidth="1"/>
    <col min="4876" max="4876" width="2.109375" customWidth="1"/>
    <col min="4877" max="4877" width="14.77734375" customWidth="1"/>
    <col min="4878" max="4878" width="2.109375" customWidth="1"/>
    <col min="4879" max="4879" width="14.77734375" customWidth="1"/>
    <col min="4880" max="4881" width="3.77734375" customWidth="1"/>
    <col min="4882" max="4882" width="12.44140625" customWidth="1"/>
    <col min="4883" max="4883" width="2.109375" customWidth="1"/>
    <col min="4884" max="4884" width="12.5546875" customWidth="1"/>
    <col min="4885" max="4885" width="2.109375" customWidth="1"/>
    <col min="4886" max="4886" width="12.77734375" customWidth="1"/>
    <col min="4887" max="4887" width="2.109375" customWidth="1"/>
    <col min="4888" max="4888" width="12.77734375" customWidth="1"/>
    <col min="4889" max="4889" width="2" customWidth="1"/>
    <col min="4890" max="4890" width="11.77734375" customWidth="1"/>
    <col min="4891" max="4891" width="11.44140625" customWidth="1"/>
    <col min="4892" max="4892" width="1.77734375" customWidth="1"/>
    <col min="4893" max="4893" width="11.77734375" customWidth="1"/>
    <col min="4894" max="4894" width="2.109375" customWidth="1"/>
    <col min="4895" max="4895" width="11.44140625" customWidth="1"/>
    <col min="4896" max="4896" width="0.5546875" customWidth="1"/>
    <col min="4897" max="4897" width="2.109375" customWidth="1"/>
    <col min="4898" max="4898" width="10.5546875" customWidth="1"/>
    <col min="4899" max="4899" width="11.109375" customWidth="1"/>
    <col min="4900" max="4900" width="2.109375" customWidth="1"/>
    <col min="4901" max="4901" width="11.109375" customWidth="1"/>
    <col min="4902" max="4902" width="2.109375" customWidth="1"/>
    <col min="4903" max="4903" width="12.44140625" customWidth="1"/>
    <col min="5123" max="5123" width="51" customWidth="1"/>
    <col min="5124" max="5124" width="2.109375" customWidth="1"/>
    <col min="5125" max="5125" width="14.109375" customWidth="1"/>
    <col min="5126" max="5127" width="8.77734375" customWidth="1"/>
    <col min="5128" max="5128" width="2" customWidth="1"/>
    <col min="5129" max="5129" width="14.77734375" customWidth="1"/>
    <col min="5130" max="5130" width="2" customWidth="1"/>
    <col min="5131" max="5131" width="14.77734375" customWidth="1"/>
    <col min="5132" max="5132" width="2.109375" customWidth="1"/>
    <col min="5133" max="5133" width="14.77734375" customWidth="1"/>
    <col min="5134" max="5134" width="2.109375" customWidth="1"/>
    <col min="5135" max="5135" width="14.77734375" customWidth="1"/>
    <col min="5136" max="5137" width="3.77734375" customWidth="1"/>
    <col min="5138" max="5138" width="12.44140625" customWidth="1"/>
    <col min="5139" max="5139" width="2.109375" customWidth="1"/>
    <col min="5140" max="5140" width="12.5546875" customWidth="1"/>
    <col min="5141" max="5141" width="2.109375" customWidth="1"/>
    <col min="5142" max="5142" width="12.77734375" customWidth="1"/>
    <col min="5143" max="5143" width="2.109375" customWidth="1"/>
    <col min="5144" max="5144" width="12.77734375" customWidth="1"/>
    <col min="5145" max="5145" width="2" customWidth="1"/>
    <col min="5146" max="5146" width="11.77734375" customWidth="1"/>
    <col min="5147" max="5147" width="11.44140625" customWidth="1"/>
    <col min="5148" max="5148" width="1.77734375" customWidth="1"/>
    <col min="5149" max="5149" width="11.77734375" customWidth="1"/>
    <col min="5150" max="5150" width="2.109375" customWidth="1"/>
    <col min="5151" max="5151" width="11.44140625" customWidth="1"/>
    <col min="5152" max="5152" width="0.5546875" customWidth="1"/>
    <col min="5153" max="5153" width="2.109375" customWidth="1"/>
    <col min="5154" max="5154" width="10.5546875" customWidth="1"/>
    <col min="5155" max="5155" width="11.109375" customWidth="1"/>
    <col min="5156" max="5156" width="2.109375" customWidth="1"/>
    <col min="5157" max="5157" width="11.109375" customWidth="1"/>
    <col min="5158" max="5158" width="2.109375" customWidth="1"/>
    <col min="5159" max="5159" width="12.44140625" customWidth="1"/>
    <col min="5379" max="5379" width="51" customWidth="1"/>
    <col min="5380" max="5380" width="2.109375" customWidth="1"/>
    <col min="5381" max="5381" width="14.109375" customWidth="1"/>
    <col min="5382" max="5383" width="8.77734375" customWidth="1"/>
    <col min="5384" max="5384" width="2" customWidth="1"/>
    <col min="5385" max="5385" width="14.77734375" customWidth="1"/>
    <col min="5386" max="5386" width="2" customWidth="1"/>
    <col min="5387" max="5387" width="14.77734375" customWidth="1"/>
    <col min="5388" max="5388" width="2.109375" customWidth="1"/>
    <col min="5389" max="5389" width="14.77734375" customWidth="1"/>
    <col min="5390" max="5390" width="2.109375" customWidth="1"/>
    <col min="5391" max="5391" width="14.77734375" customWidth="1"/>
    <col min="5392" max="5393" width="3.77734375" customWidth="1"/>
    <col min="5394" max="5394" width="12.44140625" customWidth="1"/>
    <col min="5395" max="5395" width="2.109375" customWidth="1"/>
    <col min="5396" max="5396" width="12.5546875" customWidth="1"/>
    <col min="5397" max="5397" width="2.109375" customWidth="1"/>
    <col min="5398" max="5398" width="12.77734375" customWidth="1"/>
    <col min="5399" max="5399" width="2.109375" customWidth="1"/>
    <col min="5400" max="5400" width="12.77734375" customWidth="1"/>
    <col min="5401" max="5401" width="2" customWidth="1"/>
    <col min="5402" max="5402" width="11.77734375" customWidth="1"/>
    <col min="5403" max="5403" width="11.44140625" customWidth="1"/>
    <col min="5404" max="5404" width="1.77734375" customWidth="1"/>
    <col min="5405" max="5405" width="11.77734375" customWidth="1"/>
    <col min="5406" max="5406" width="2.109375" customWidth="1"/>
    <col min="5407" max="5407" width="11.44140625" customWidth="1"/>
    <col min="5408" max="5408" width="0.5546875" customWidth="1"/>
    <col min="5409" max="5409" width="2.109375" customWidth="1"/>
    <col min="5410" max="5410" width="10.5546875" customWidth="1"/>
    <col min="5411" max="5411" width="11.109375" customWidth="1"/>
    <col min="5412" max="5412" width="2.109375" customWidth="1"/>
    <col min="5413" max="5413" width="11.109375" customWidth="1"/>
    <col min="5414" max="5414" width="2.109375" customWidth="1"/>
    <col min="5415" max="5415" width="12.44140625" customWidth="1"/>
    <col min="5635" max="5635" width="51" customWidth="1"/>
    <col min="5636" max="5636" width="2.109375" customWidth="1"/>
    <col min="5637" max="5637" width="14.109375" customWidth="1"/>
    <col min="5638" max="5639" width="8.77734375" customWidth="1"/>
    <col min="5640" max="5640" width="2" customWidth="1"/>
    <col min="5641" max="5641" width="14.77734375" customWidth="1"/>
    <col min="5642" max="5642" width="2" customWidth="1"/>
    <col min="5643" max="5643" width="14.77734375" customWidth="1"/>
    <col min="5644" max="5644" width="2.109375" customWidth="1"/>
    <col min="5645" max="5645" width="14.77734375" customWidth="1"/>
    <col min="5646" max="5646" width="2.109375" customWidth="1"/>
    <col min="5647" max="5647" width="14.77734375" customWidth="1"/>
    <col min="5648" max="5649" width="3.77734375" customWidth="1"/>
    <col min="5650" max="5650" width="12.44140625" customWidth="1"/>
    <col min="5651" max="5651" width="2.109375" customWidth="1"/>
    <col min="5652" max="5652" width="12.5546875" customWidth="1"/>
    <col min="5653" max="5653" width="2.109375" customWidth="1"/>
    <col min="5654" max="5654" width="12.77734375" customWidth="1"/>
    <col min="5655" max="5655" width="2.109375" customWidth="1"/>
    <col min="5656" max="5656" width="12.77734375" customWidth="1"/>
    <col min="5657" max="5657" width="2" customWidth="1"/>
    <col min="5658" max="5658" width="11.77734375" customWidth="1"/>
    <col min="5659" max="5659" width="11.44140625" customWidth="1"/>
    <col min="5660" max="5660" width="1.77734375" customWidth="1"/>
    <col min="5661" max="5661" width="11.77734375" customWidth="1"/>
    <col min="5662" max="5662" width="2.109375" customWidth="1"/>
    <col min="5663" max="5663" width="11.44140625" customWidth="1"/>
    <col min="5664" max="5664" width="0.5546875" customWidth="1"/>
    <col min="5665" max="5665" width="2.109375" customWidth="1"/>
    <col min="5666" max="5666" width="10.5546875" customWidth="1"/>
    <col min="5667" max="5667" width="11.109375" customWidth="1"/>
    <col min="5668" max="5668" width="2.109375" customWidth="1"/>
    <col min="5669" max="5669" width="11.109375" customWidth="1"/>
    <col min="5670" max="5670" width="2.109375" customWidth="1"/>
    <col min="5671" max="5671" width="12.44140625" customWidth="1"/>
    <col min="5891" max="5891" width="51" customWidth="1"/>
    <col min="5892" max="5892" width="2.109375" customWidth="1"/>
    <col min="5893" max="5893" width="14.109375" customWidth="1"/>
    <col min="5894" max="5895" width="8.77734375" customWidth="1"/>
    <col min="5896" max="5896" width="2" customWidth="1"/>
    <col min="5897" max="5897" width="14.77734375" customWidth="1"/>
    <col min="5898" max="5898" width="2" customWidth="1"/>
    <col min="5899" max="5899" width="14.77734375" customWidth="1"/>
    <col min="5900" max="5900" width="2.109375" customWidth="1"/>
    <col min="5901" max="5901" width="14.77734375" customWidth="1"/>
    <col min="5902" max="5902" width="2.109375" customWidth="1"/>
    <col min="5903" max="5903" width="14.77734375" customWidth="1"/>
    <col min="5904" max="5905" width="3.77734375" customWidth="1"/>
    <col min="5906" max="5906" width="12.44140625" customWidth="1"/>
    <col min="5907" max="5907" width="2.109375" customWidth="1"/>
    <col min="5908" max="5908" width="12.5546875" customWidth="1"/>
    <col min="5909" max="5909" width="2.109375" customWidth="1"/>
    <col min="5910" max="5910" width="12.77734375" customWidth="1"/>
    <col min="5911" max="5911" width="2.109375" customWidth="1"/>
    <col min="5912" max="5912" width="12.77734375" customWidth="1"/>
    <col min="5913" max="5913" width="2" customWidth="1"/>
    <col min="5914" max="5914" width="11.77734375" customWidth="1"/>
    <col min="5915" max="5915" width="11.44140625" customWidth="1"/>
    <col min="5916" max="5916" width="1.77734375" customWidth="1"/>
    <col min="5917" max="5917" width="11.77734375" customWidth="1"/>
    <col min="5918" max="5918" width="2.109375" customWidth="1"/>
    <col min="5919" max="5919" width="11.44140625" customWidth="1"/>
    <col min="5920" max="5920" width="0.5546875" customWidth="1"/>
    <col min="5921" max="5921" width="2.109375" customWidth="1"/>
    <col min="5922" max="5922" width="10.5546875" customWidth="1"/>
    <col min="5923" max="5923" width="11.109375" customWidth="1"/>
    <col min="5924" max="5924" width="2.109375" customWidth="1"/>
    <col min="5925" max="5925" width="11.109375" customWidth="1"/>
    <col min="5926" max="5926" width="2.109375" customWidth="1"/>
    <col min="5927" max="5927" width="12.44140625" customWidth="1"/>
    <col min="6147" max="6147" width="51" customWidth="1"/>
    <col min="6148" max="6148" width="2.109375" customWidth="1"/>
    <col min="6149" max="6149" width="14.109375" customWidth="1"/>
    <col min="6150" max="6151" width="8.77734375" customWidth="1"/>
    <col min="6152" max="6152" width="2" customWidth="1"/>
    <col min="6153" max="6153" width="14.77734375" customWidth="1"/>
    <col min="6154" max="6154" width="2" customWidth="1"/>
    <col min="6155" max="6155" width="14.77734375" customWidth="1"/>
    <col min="6156" max="6156" width="2.109375" customWidth="1"/>
    <col min="6157" max="6157" width="14.77734375" customWidth="1"/>
    <col min="6158" max="6158" width="2.109375" customWidth="1"/>
    <col min="6159" max="6159" width="14.77734375" customWidth="1"/>
    <col min="6160" max="6161" width="3.77734375" customWidth="1"/>
    <col min="6162" max="6162" width="12.44140625" customWidth="1"/>
    <col min="6163" max="6163" width="2.109375" customWidth="1"/>
    <col min="6164" max="6164" width="12.5546875" customWidth="1"/>
    <col min="6165" max="6165" width="2.109375" customWidth="1"/>
    <col min="6166" max="6166" width="12.77734375" customWidth="1"/>
    <col min="6167" max="6167" width="2.109375" customWidth="1"/>
    <col min="6168" max="6168" width="12.77734375" customWidth="1"/>
    <col min="6169" max="6169" width="2" customWidth="1"/>
    <col min="6170" max="6170" width="11.77734375" customWidth="1"/>
    <col min="6171" max="6171" width="11.44140625" customWidth="1"/>
    <col min="6172" max="6172" width="1.77734375" customWidth="1"/>
    <col min="6173" max="6173" width="11.77734375" customWidth="1"/>
    <col min="6174" max="6174" width="2.109375" customWidth="1"/>
    <col min="6175" max="6175" width="11.44140625" customWidth="1"/>
    <col min="6176" max="6176" width="0.5546875" customWidth="1"/>
    <col min="6177" max="6177" width="2.109375" customWidth="1"/>
    <col min="6178" max="6178" width="10.5546875" customWidth="1"/>
    <col min="6179" max="6179" width="11.109375" customWidth="1"/>
    <col min="6180" max="6180" width="2.109375" customWidth="1"/>
    <col min="6181" max="6181" width="11.109375" customWidth="1"/>
    <col min="6182" max="6182" width="2.109375" customWidth="1"/>
    <col min="6183" max="6183" width="12.44140625" customWidth="1"/>
    <col min="6403" max="6403" width="51" customWidth="1"/>
    <col min="6404" max="6404" width="2.109375" customWidth="1"/>
    <col min="6405" max="6405" width="14.109375" customWidth="1"/>
    <col min="6406" max="6407" width="8.77734375" customWidth="1"/>
    <col min="6408" max="6408" width="2" customWidth="1"/>
    <col min="6409" max="6409" width="14.77734375" customWidth="1"/>
    <col min="6410" max="6410" width="2" customWidth="1"/>
    <col min="6411" max="6411" width="14.77734375" customWidth="1"/>
    <col min="6412" max="6412" width="2.109375" customWidth="1"/>
    <col min="6413" max="6413" width="14.77734375" customWidth="1"/>
    <col min="6414" max="6414" width="2.109375" customWidth="1"/>
    <col min="6415" max="6415" width="14.77734375" customWidth="1"/>
    <col min="6416" max="6417" width="3.77734375" customWidth="1"/>
    <col min="6418" max="6418" width="12.44140625" customWidth="1"/>
    <col min="6419" max="6419" width="2.109375" customWidth="1"/>
    <col min="6420" max="6420" width="12.5546875" customWidth="1"/>
    <col min="6421" max="6421" width="2.109375" customWidth="1"/>
    <col min="6422" max="6422" width="12.77734375" customWidth="1"/>
    <col min="6423" max="6423" width="2.109375" customWidth="1"/>
    <col min="6424" max="6424" width="12.77734375" customWidth="1"/>
    <col min="6425" max="6425" width="2" customWidth="1"/>
    <col min="6426" max="6426" width="11.77734375" customWidth="1"/>
    <col min="6427" max="6427" width="11.44140625" customWidth="1"/>
    <col min="6428" max="6428" width="1.77734375" customWidth="1"/>
    <col min="6429" max="6429" width="11.77734375" customWidth="1"/>
    <col min="6430" max="6430" width="2.109375" customWidth="1"/>
    <col min="6431" max="6431" width="11.44140625" customWidth="1"/>
    <col min="6432" max="6432" width="0.5546875" customWidth="1"/>
    <col min="6433" max="6433" width="2.109375" customWidth="1"/>
    <col min="6434" max="6434" width="10.5546875" customWidth="1"/>
    <col min="6435" max="6435" width="11.109375" customWidth="1"/>
    <col min="6436" max="6436" width="2.109375" customWidth="1"/>
    <col min="6437" max="6437" width="11.109375" customWidth="1"/>
    <col min="6438" max="6438" width="2.109375" customWidth="1"/>
    <col min="6439" max="6439" width="12.44140625" customWidth="1"/>
    <col min="6659" max="6659" width="51" customWidth="1"/>
    <col min="6660" max="6660" width="2.109375" customWidth="1"/>
    <col min="6661" max="6661" width="14.109375" customWidth="1"/>
    <col min="6662" max="6663" width="8.77734375" customWidth="1"/>
    <col min="6664" max="6664" width="2" customWidth="1"/>
    <col min="6665" max="6665" width="14.77734375" customWidth="1"/>
    <col min="6666" max="6666" width="2" customWidth="1"/>
    <col min="6667" max="6667" width="14.77734375" customWidth="1"/>
    <col min="6668" max="6668" width="2.109375" customWidth="1"/>
    <col min="6669" max="6669" width="14.77734375" customWidth="1"/>
    <col min="6670" max="6670" width="2.109375" customWidth="1"/>
    <col min="6671" max="6671" width="14.77734375" customWidth="1"/>
    <col min="6672" max="6673" width="3.77734375" customWidth="1"/>
    <col min="6674" max="6674" width="12.44140625" customWidth="1"/>
    <col min="6675" max="6675" width="2.109375" customWidth="1"/>
    <col min="6676" max="6676" width="12.5546875" customWidth="1"/>
    <col min="6677" max="6677" width="2.109375" customWidth="1"/>
    <col min="6678" max="6678" width="12.77734375" customWidth="1"/>
    <col min="6679" max="6679" width="2.109375" customWidth="1"/>
    <col min="6680" max="6680" width="12.77734375" customWidth="1"/>
    <col min="6681" max="6681" width="2" customWidth="1"/>
    <col min="6682" max="6682" width="11.77734375" customWidth="1"/>
    <col min="6683" max="6683" width="11.44140625" customWidth="1"/>
    <col min="6684" max="6684" width="1.77734375" customWidth="1"/>
    <col min="6685" max="6685" width="11.77734375" customWidth="1"/>
    <col min="6686" max="6686" width="2.109375" customWidth="1"/>
    <col min="6687" max="6687" width="11.44140625" customWidth="1"/>
    <col min="6688" max="6688" width="0.5546875" customWidth="1"/>
    <col min="6689" max="6689" width="2.109375" customWidth="1"/>
    <col min="6690" max="6690" width="10.5546875" customWidth="1"/>
    <col min="6691" max="6691" width="11.109375" customWidth="1"/>
    <col min="6692" max="6692" width="2.109375" customWidth="1"/>
    <col min="6693" max="6693" width="11.109375" customWidth="1"/>
    <col min="6694" max="6694" width="2.109375" customWidth="1"/>
    <col min="6695" max="6695" width="12.44140625" customWidth="1"/>
    <col min="6915" max="6915" width="51" customWidth="1"/>
    <col min="6916" max="6916" width="2.109375" customWidth="1"/>
    <col min="6917" max="6917" width="14.109375" customWidth="1"/>
    <col min="6918" max="6919" width="8.77734375" customWidth="1"/>
    <col min="6920" max="6920" width="2" customWidth="1"/>
    <col min="6921" max="6921" width="14.77734375" customWidth="1"/>
    <col min="6922" max="6922" width="2" customWidth="1"/>
    <col min="6923" max="6923" width="14.77734375" customWidth="1"/>
    <col min="6924" max="6924" width="2.109375" customWidth="1"/>
    <col min="6925" max="6925" width="14.77734375" customWidth="1"/>
    <col min="6926" max="6926" width="2.109375" customWidth="1"/>
    <col min="6927" max="6927" width="14.77734375" customWidth="1"/>
    <col min="6928" max="6929" width="3.77734375" customWidth="1"/>
    <col min="6930" max="6930" width="12.44140625" customWidth="1"/>
    <col min="6931" max="6931" width="2.109375" customWidth="1"/>
    <col min="6932" max="6932" width="12.5546875" customWidth="1"/>
    <col min="6933" max="6933" width="2.109375" customWidth="1"/>
    <col min="6934" max="6934" width="12.77734375" customWidth="1"/>
    <col min="6935" max="6935" width="2.109375" customWidth="1"/>
    <col min="6936" max="6936" width="12.77734375" customWidth="1"/>
    <col min="6937" max="6937" width="2" customWidth="1"/>
    <col min="6938" max="6938" width="11.77734375" customWidth="1"/>
    <col min="6939" max="6939" width="11.44140625" customWidth="1"/>
    <col min="6940" max="6940" width="1.77734375" customWidth="1"/>
    <col min="6941" max="6941" width="11.77734375" customWidth="1"/>
    <col min="6942" max="6942" width="2.109375" customWidth="1"/>
    <col min="6943" max="6943" width="11.44140625" customWidth="1"/>
    <col min="6944" max="6944" width="0.5546875" customWidth="1"/>
    <col min="6945" max="6945" width="2.109375" customWidth="1"/>
    <col min="6946" max="6946" width="10.5546875" customWidth="1"/>
    <col min="6947" max="6947" width="11.109375" customWidth="1"/>
    <col min="6948" max="6948" width="2.109375" customWidth="1"/>
    <col min="6949" max="6949" width="11.109375" customWidth="1"/>
    <col min="6950" max="6950" width="2.109375" customWidth="1"/>
    <col min="6951" max="6951" width="12.44140625" customWidth="1"/>
    <col min="7171" max="7171" width="51" customWidth="1"/>
    <col min="7172" max="7172" width="2.109375" customWidth="1"/>
    <col min="7173" max="7173" width="14.109375" customWidth="1"/>
    <col min="7174" max="7175" width="8.77734375" customWidth="1"/>
    <col min="7176" max="7176" width="2" customWidth="1"/>
    <col min="7177" max="7177" width="14.77734375" customWidth="1"/>
    <col min="7178" max="7178" width="2" customWidth="1"/>
    <col min="7179" max="7179" width="14.77734375" customWidth="1"/>
    <col min="7180" max="7180" width="2.109375" customWidth="1"/>
    <col min="7181" max="7181" width="14.77734375" customWidth="1"/>
    <col min="7182" max="7182" width="2.109375" customWidth="1"/>
    <col min="7183" max="7183" width="14.77734375" customWidth="1"/>
    <col min="7184" max="7185" width="3.77734375" customWidth="1"/>
    <col min="7186" max="7186" width="12.44140625" customWidth="1"/>
    <col min="7187" max="7187" width="2.109375" customWidth="1"/>
    <col min="7188" max="7188" width="12.5546875" customWidth="1"/>
    <col min="7189" max="7189" width="2.109375" customWidth="1"/>
    <col min="7190" max="7190" width="12.77734375" customWidth="1"/>
    <col min="7191" max="7191" width="2.109375" customWidth="1"/>
    <col min="7192" max="7192" width="12.77734375" customWidth="1"/>
    <col min="7193" max="7193" width="2" customWidth="1"/>
    <col min="7194" max="7194" width="11.77734375" customWidth="1"/>
    <col min="7195" max="7195" width="11.44140625" customWidth="1"/>
    <col min="7196" max="7196" width="1.77734375" customWidth="1"/>
    <col min="7197" max="7197" width="11.77734375" customWidth="1"/>
    <col min="7198" max="7198" width="2.109375" customWidth="1"/>
    <col min="7199" max="7199" width="11.44140625" customWidth="1"/>
    <col min="7200" max="7200" width="0.5546875" customWidth="1"/>
    <col min="7201" max="7201" width="2.109375" customWidth="1"/>
    <col min="7202" max="7202" width="10.5546875" customWidth="1"/>
    <col min="7203" max="7203" width="11.109375" customWidth="1"/>
    <col min="7204" max="7204" width="2.109375" customWidth="1"/>
    <col min="7205" max="7205" width="11.109375" customWidth="1"/>
    <col min="7206" max="7206" width="2.109375" customWidth="1"/>
    <col min="7207" max="7207" width="12.44140625" customWidth="1"/>
    <col min="7427" max="7427" width="51" customWidth="1"/>
    <col min="7428" max="7428" width="2.109375" customWidth="1"/>
    <col min="7429" max="7429" width="14.109375" customWidth="1"/>
    <col min="7430" max="7431" width="8.77734375" customWidth="1"/>
    <col min="7432" max="7432" width="2" customWidth="1"/>
    <col min="7433" max="7433" width="14.77734375" customWidth="1"/>
    <col min="7434" max="7434" width="2" customWidth="1"/>
    <col min="7435" max="7435" width="14.77734375" customWidth="1"/>
    <col min="7436" max="7436" width="2.109375" customWidth="1"/>
    <col min="7437" max="7437" width="14.77734375" customWidth="1"/>
    <col min="7438" max="7438" width="2.109375" customWidth="1"/>
    <col min="7439" max="7439" width="14.77734375" customWidth="1"/>
    <col min="7440" max="7441" width="3.77734375" customWidth="1"/>
    <col min="7442" max="7442" width="12.44140625" customWidth="1"/>
    <col min="7443" max="7443" width="2.109375" customWidth="1"/>
    <col min="7444" max="7444" width="12.5546875" customWidth="1"/>
    <col min="7445" max="7445" width="2.109375" customWidth="1"/>
    <col min="7446" max="7446" width="12.77734375" customWidth="1"/>
    <col min="7447" max="7447" width="2.109375" customWidth="1"/>
    <col min="7448" max="7448" width="12.77734375" customWidth="1"/>
    <col min="7449" max="7449" width="2" customWidth="1"/>
    <col min="7450" max="7450" width="11.77734375" customWidth="1"/>
    <col min="7451" max="7451" width="11.44140625" customWidth="1"/>
    <col min="7452" max="7452" width="1.77734375" customWidth="1"/>
    <col min="7453" max="7453" width="11.77734375" customWidth="1"/>
    <col min="7454" max="7454" width="2.109375" customWidth="1"/>
    <col min="7455" max="7455" width="11.44140625" customWidth="1"/>
    <col min="7456" max="7456" width="0.5546875" customWidth="1"/>
    <col min="7457" max="7457" width="2.109375" customWidth="1"/>
    <col min="7458" max="7458" width="10.5546875" customWidth="1"/>
    <col min="7459" max="7459" width="11.109375" customWidth="1"/>
    <col min="7460" max="7460" width="2.109375" customWidth="1"/>
    <col min="7461" max="7461" width="11.109375" customWidth="1"/>
    <col min="7462" max="7462" width="2.109375" customWidth="1"/>
    <col min="7463" max="7463" width="12.44140625" customWidth="1"/>
    <col min="7683" max="7683" width="51" customWidth="1"/>
    <col min="7684" max="7684" width="2.109375" customWidth="1"/>
    <col min="7685" max="7685" width="14.109375" customWidth="1"/>
    <col min="7686" max="7687" width="8.77734375" customWidth="1"/>
    <col min="7688" max="7688" width="2" customWidth="1"/>
    <col min="7689" max="7689" width="14.77734375" customWidth="1"/>
    <col min="7690" max="7690" width="2" customWidth="1"/>
    <col min="7691" max="7691" width="14.77734375" customWidth="1"/>
    <col min="7692" max="7692" width="2.109375" customWidth="1"/>
    <col min="7693" max="7693" width="14.77734375" customWidth="1"/>
    <col min="7694" max="7694" width="2.109375" customWidth="1"/>
    <col min="7695" max="7695" width="14.77734375" customWidth="1"/>
    <col min="7696" max="7697" width="3.77734375" customWidth="1"/>
    <col min="7698" max="7698" width="12.44140625" customWidth="1"/>
    <col min="7699" max="7699" width="2.109375" customWidth="1"/>
    <col min="7700" max="7700" width="12.5546875" customWidth="1"/>
    <col min="7701" max="7701" width="2.109375" customWidth="1"/>
    <col min="7702" max="7702" width="12.77734375" customWidth="1"/>
    <col min="7703" max="7703" width="2.109375" customWidth="1"/>
    <col min="7704" max="7704" width="12.77734375" customWidth="1"/>
    <col min="7705" max="7705" width="2" customWidth="1"/>
    <col min="7706" max="7706" width="11.77734375" customWidth="1"/>
    <col min="7707" max="7707" width="11.44140625" customWidth="1"/>
    <col min="7708" max="7708" width="1.77734375" customWidth="1"/>
    <col min="7709" max="7709" width="11.77734375" customWidth="1"/>
    <col min="7710" max="7710" width="2.109375" customWidth="1"/>
    <col min="7711" max="7711" width="11.44140625" customWidth="1"/>
    <col min="7712" max="7712" width="0.5546875" customWidth="1"/>
    <col min="7713" max="7713" width="2.109375" customWidth="1"/>
    <col min="7714" max="7714" width="10.5546875" customWidth="1"/>
    <col min="7715" max="7715" width="11.109375" customWidth="1"/>
    <col min="7716" max="7716" width="2.109375" customWidth="1"/>
    <col min="7717" max="7717" width="11.109375" customWidth="1"/>
    <col min="7718" max="7718" width="2.109375" customWidth="1"/>
    <col min="7719" max="7719" width="12.44140625" customWidth="1"/>
    <col min="7939" max="7939" width="51" customWidth="1"/>
    <col min="7940" max="7940" width="2.109375" customWidth="1"/>
    <col min="7941" max="7941" width="14.109375" customWidth="1"/>
    <col min="7942" max="7943" width="8.77734375" customWidth="1"/>
    <col min="7944" max="7944" width="2" customWidth="1"/>
    <col min="7945" max="7945" width="14.77734375" customWidth="1"/>
    <col min="7946" max="7946" width="2" customWidth="1"/>
    <col min="7947" max="7947" width="14.77734375" customWidth="1"/>
    <col min="7948" max="7948" width="2.109375" customWidth="1"/>
    <col min="7949" max="7949" width="14.77734375" customWidth="1"/>
    <col min="7950" max="7950" width="2.109375" customWidth="1"/>
    <col min="7951" max="7951" width="14.77734375" customWidth="1"/>
    <col min="7952" max="7953" width="3.77734375" customWidth="1"/>
    <col min="7954" max="7954" width="12.44140625" customWidth="1"/>
    <col min="7955" max="7955" width="2.109375" customWidth="1"/>
    <col min="7956" max="7956" width="12.5546875" customWidth="1"/>
    <col min="7957" max="7957" width="2.109375" customWidth="1"/>
    <col min="7958" max="7958" width="12.77734375" customWidth="1"/>
    <col min="7959" max="7959" width="2.109375" customWidth="1"/>
    <col min="7960" max="7960" width="12.77734375" customWidth="1"/>
    <col min="7961" max="7961" width="2" customWidth="1"/>
    <col min="7962" max="7962" width="11.77734375" customWidth="1"/>
    <col min="7963" max="7963" width="11.44140625" customWidth="1"/>
    <col min="7964" max="7964" width="1.77734375" customWidth="1"/>
    <col min="7965" max="7965" width="11.77734375" customWidth="1"/>
    <col min="7966" max="7966" width="2.109375" customWidth="1"/>
    <col min="7967" max="7967" width="11.44140625" customWidth="1"/>
    <col min="7968" max="7968" width="0.5546875" customWidth="1"/>
    <col min="7969" max="7969" width="2.109375" customWidth="1"/>
    <col min="7970" max="7970" width="10.5546875" customWidth="1"/>
    <col min="7971" max="7971" width="11.109375" customWidth="1"/>
    <col min="7972" max="7972" width="2.109375" customWidth="1"/>
    <col min="7973" max="7973" width="11.109375" customWidth="1"/>
    <col min="7974" max="7974" width="2.109375" customWidth="1"/>
    <col min="7975" max="7975" width="12.44140625" customWidth="1"/>
    <col min="8195" max="8195" width="51" customWidth="1"/>
    <col min="8196" max="8196" width="2.109375" customWidth="1"/>
    <col min="8197" max="8197" width="14.109375" customWidth="1"/>
    <col min="8198" max="8199" width="8.77734375" customWidth="1"/>
    <col min="8200" max="8200" width="2" customWidth="1"/>
    <col min="8201" max="8201" width="14.77734375" customWidth="1"/>
    <col min="8202" max="8202" width="2" customWidth="1"/>
    <col min="8203" max="8203" width="14.77734375" customWidth="1"/>
    <col min="8204" max="8204" width="2.109375" customWidth="1"/>
    <col min="8205" max="8205" width="14.77734375" customWidth="1"/>
    <col min="8206" max="8206" width="2.109375" customWidth="1"/>
    <col min="8207" max="8207" width="14.77734375" customWidth="1"/>
    <col min="8208" max="8209" width="3.77734375" customWidth="1"/>
    <col min="8210" max="8210" width="12.44140625" customWidth="1"/>
    <col min="8211" max="8211" width="2.109375" customWidth="1"/>
    <col min="8212" max="8212" width="12.5546875" customWidth="1"/>
    <col min="8213" max="8213" width="2.109375" customWidth="1"/>
    <col min="8214" max="8214" width="12.77734375" customWidth="1"/>
    <col min="8215" max="8215" width="2.109375" customWidth="1"/>
    <col min="8216" max="8216" width="12.77734375" customWidth="1"/>
    <col min="8217" max="8217" width="2" customWidth="1"/>
    <col min="8218" max="8218" width="11.77734375" customWidth="1"/>
    <col min="8219" max="8219" width="11.44140625" customWidth="1"/>
    <col min="8220" max="8220" width="1.77734375" customWidth="1"/>
    <col min="8221" max="8221" width="11.77734375" customWidth="1"/>
    <col min="8222" max="8222" width="2.109375" customWidth="1"/>
    <col min="8223" max="8223" width="11.44140625" customWidth="1"/>
    <col min="8224" max="8224" width="0.5546875" customWidth="1"/>
    <col min="8225" max="8225" width="2.109375" customWidth="1"/>
    <col min="8226" max="8226" width="10.5546875" customWidth="1"/>
    <col min="8227" max="8227" width="11.109375" customWidth="1"/>
    <col min="8228" max="8228" width="2.109375" customWidth="1"/>
    <col min="8229" max="8229" width="11.109375" customWidth="1"/>
    <col min="8230" max="8230" width="2.109375" customWidth="1"/>
    <col min="8231" max="8231" width="12.44140625" customWidth="1"/>
    <col min="8451" max="8451" width="51" customWidth="1"/>
    <col min="8452" max="8452" width="2.109375" customWidth="1"/>
    <col min="8453" max="8453" width="14.109375" customWidth="1"/>
    <col min="8454" max="8455" width="8.77734375" customWidth="1"/>
    <col min="8456" max="8456" width="2" customWidth="1"/>
    <col min="8457" max="8457" width="14.77734375" customWidth="1"/>
    <col min="8458" max="8458" width="2" customWidth="1"/>
    <col min="8459" max="8459" width="14.77734375" customWidth="1"/>
    <col min="8460" max="8460" width="2.109375" customWidth="1"/>
    <col min="8461" max="8461" width="14.77734375" customWidth="1"/>
    <col min="8462" max="8462" width="2.109375" customWidth="1"/>
    <col min="8463" max="8463" width="14.77734375" customWidth="1"/>
    <col min="8464" max="8465" width="3.77734375" customWidth="1"/>
    <col min="8466" max="8466" width="12.44140625" customWidth="1"/>
    <col min="8467" max="8467" width="2.109375" customWidth="1"/>
    <col min="8468" max="8468" width="12.5546875" customWidth="1"/>
    <col min="8469" max="8469" width="2.109375" customWidth="1"/>
    <col min="8470" max="8470" width="12.77734375" customWidth="1"/>
    <col min="8471" max="8471" width="2.109375" customWidth="1"/>
    <col min="8472" max="8472" width="12.77734375" customWidth="1"/>
    <col min="8473" max="8473" width="2" customWidth="1"/>
    <col min="8474" max="8474" width="11.77734375" customWidth="1"/>
    <col min="8475" max="8475" width="11.44140625" customWidth="1"/>
    <col min="8476" max="8476" width="1.77734375" customWidth="1"/>
    <col min="8477" max="8477" width="11.77734375" customWidth="1"/>
    <col min="8478" max="8478" width="2.109375" customWidth="1"/>
    <col min="8479" max="8479" width="11.44140625" customWidth="1"/>
    <col min="8480" max="8480" width="0.5546875" customWidth="1"/>
    <col min="8481" max="8481" width="2.109375" customWidth="1"/>
    <col min="8482" max="8482" width="10.5546875" customWidth="1"/>
    <col min="8483" max="8483" width="11.109375" customWidth="1"/>
    <col min="8484" max="8484" width="2.109375" customWidth="1"/>
    <col min="8485" max="8485" width="11.109375" customWidth="1"/>
    <col min="8486" max="8486" width="2.109375" customWidth="1"/>
    <col min="8487" max="8487" width="12.44140625" customWidth="1"/>
    <col min="8707" max="8707" width="51" customWidth="1"/>
    <col min="8708" max="8708" width="2.109375" customWidth="1"/>
    <col min="8709" max="8709" width="14.109375" customWidth="1"/>
    <col min="8710" max="8711" width="8.77734375" customWidth="1"/>
    <col min="8712" max="8712" width="2" customWidth="1"/>
    <col min="8713" max="8713" width="14.77734375" customWidth="1"/>
    <col min="8714" max="8714" width="2" customWidth="1"/>
    <col min="8715" max="8715" width="14.77734375" customWidth="1"/>
    <col min="8716" max="8716" width="2.109375" customWidth="1"/>
    <col min="8717" max="8717" width="14.77734375" customWidth="1"/>
    <col min="8718" max="8718" width="2.109375" customWidth="1"/>
    <col min="8719" max="8719" width="14.77734375" customWidth="1"/>
    <col min="8720" max="8721" width="3.77734375" customWidth="1"/>
    <col min="8722" max="8722" width="12.44140625" customWidth="1"/>
    <col min="8723" max="8723" width="2.109375" customWidth="1"/>
    <col min="8724" max="8724" width="12.5546875" customWidth="1"/>
    <col min="8725" max="8725" width="2.109375" customWidth="1"/>
    <col min="8726" max="8726" width="12.77734375" customWidth="1"/>
    <col min="8727" max="8727" width="2.109375" customWidth="1"/>
    <col min="8728" max="8728" width="12.77734375" customWidth="1"/>
    <col min="8729" max="8729" width="2" customWidth="1"/>
    <col min="8730" max="8730" width="11.77734375" customWidth="1"/>
    <col min="8731" max="8731" width="11.44140625" customWidth="1"/>
    <col min="8732" max="8732" width="1.77734375" customWidth="1"/>
    <col min="8733" max="8733" width="11.77734375" customWidth="1"/>
    <col min="8734" max="8734" width="2.109375" customWidth="1"/>
    <col min="8735" max="8735" width="11.44140625" customWidth="1"/>
    <col min="8736" max="8736" width="0.5546875" customWidth="1"/>
    <col min="8737" max="8737" width="2.109375" customWidth="1"/>
    <col min="8738" max="8738" width="10.5546875" customWidth="1"/>
    <col min="8739" max="8739" width="11.109375" customWidth="1"/>
    <col min="8740" max="8740" width="2.109375" customWidth="1"/>
    <col min="8741" max="8741" width="11.109375" customWidth="1"/>
    <col min="8742" max="8742" width="2.109375" customWidth="1"/>
    <col min="8743" max="8743" width="12.44140625" customWidth="1"/>
    <col min="8963" max="8963" width="51" customWidth="1"/>
    <col min="8964" max="8964" width="2.109375" customWidth="1"/>
    <col min="8965" max="8965" width="14.109375" customWidth="1"/>
    <col min="8966" max="8967" width="8.77734375" customWidth="1"/>
    <col min="8968" max="8968" width="2" customWidth="1"/>
    <col min="8969" max="8969" width="14.77734375" customWidth="1"/>
    <col min="8970" max="8970" width="2" customWidth="1"/>
    <col min="8971" max="8971" width="14.77734375" customWidth="1"/>
    <col min="8972" max="8972" width="2.109375" customWidth="1"/>
    <col min="8973" max="8973" width="14.77734375" customWidth="1"/>
    <col min="8974" max="8974" width="2.109375" customWidth="1"/>
    <col min="8975" max="8975" width="14.77734375" customWidth="1"/>
    <col min="8976" max="8977" width="3.77734375" customWidth="1"/>
    <col min="8978" max="8978" width="12.44140625" customWidth="1"/>
    <col min="8979" max="8979" width="2.109375" customWidth="1"/>
    <col min="8980" max="8980" width="12.5546875" customWidth="1"/>
    <col min="8981" max="8981" width="2.109375" customWidth="1"/>
    <col min="8982" max="8982" width="12.77734375" customWidth="1"/>
    <col min="8983" max="8983" width="2.109375" customWidth="1"/>
    <col min="8984" max="8984" width="12.77734375" customWidth="1"/>
    <col min="8985" max="8985" width="2" customWidth="1"/>
    <col min="8986" max="8986" width="11.77734375" customWidth="1"/>
    <col min="8987" max="8987" width="11.44140625" customWidth="1"/>
    <col min="8988" max="8988" width="1.77734375" customWidth="1"/>
    <col min="8989" max="8989" width="11.77734375" customWidth="1"/>
    <col min="8990" max="8990" width="2.109375" customWidth="1"/>
    <col min="8991" max="8991" width="11.44140625" customWidth="1"/>
    <col min="8992" max="8992" width="0.5546875" customWidth="1"/>
    <col min="8993" max="8993" width="2.109375" customWidth="1"/>
    <col min="8994" max="8994" width="10.5546875" customWidth="1"/>
    <col min="8995" max="8995" width="11.109375" customWidth="1"/>
    <col min="8996" max="8996" width="2.109375" customWidth="1"/>
    <col min="8997" max="8997" width="11.109375" customWidth="1"/>
    <col min="8998" max="8998" width="2.109375" customWidth="1"/>
    <col min="8999" max="8999" width="12.44140625" customWidth="1"/>
    <col min="9219" max="9219" width="51" customWidth="1"/>
    <col min="9220" max="9220" width="2.109375" customWidth="1"/>
    <col min="9221" max="9221" width="14.109375" customWidth="1"/>
    <col min="9222" max="9223" width="8.77734375" customWidth="1"/>
    <col min="9224" max="9224" width="2" customWidth="1"/>
    <col min="9225" max="9225" width="14.77734375" customWidth="1"/>
    <col min="9226" max="9226" width="2" customWidth="1"/>
    <col min="9227" max="9227" width="14.77734375" customWidth="1"/>
    <col min="9228" max="9228" width="2.109375" customWidth="1"/>
    <col min="9229" max="9229" width="14.77734375" customWidth="1"/>
    <col min="9230" max="9230" width="2.109375" customWidth="1"/>
    <col min="9231" max="9231" width="14.77734375" customWidth="1"/>
    <col min="9232" max="9233" width="3.77734375" customWidth="1"/>
    <col min="9234" max="9234" width="12.44140625" customWidth="1"/>
    <col min="9235" max="9235" width="2.109375" customWidth="1"/>
    <col min="9236" max="9236" width="12.5546875" customWidth="1"/>
    <col min="9237" max="9237" width="2.109375" customWidth="1"/>
    <col min="9238" max="9238" width="12.77734375" customWidth="1"/>
    <col min="9239" max="9239" width="2.109375" customWidth="1"/>
    <col min="9240" max="9240" width="12.77734375" customWidth="1"/>
    <col min="9241" max="9241" width="2" customWidth="1"/>
    <col min="9242" max="9242" width="11.77734375" customWidth="1"/>
    <col min="9243" max="9243" width="11.44140625" customWidth="1"/>
    <col min="9244" max="9244" width="1.77734375" customWidth="1"/>
    <col min="9245" max="9245" width="11.77734375" customWidth="1"/>
    <col min="9246" max="9246" width="2.109375" customWidth="1"/>
    <col min="9247" max="9247" width="11.44140625" customWidth="1"/>
    <col min="9248" max="9248" width="0.5546875" customWidth="1"/>
    <col min="9249" max="9249" width="2.109375" customWidth="1"/>
    <col min="9250" max="9250" width="10.5546875" customWidth="1"/>
    <col min="9251" max="9251" width="11.109375" customWidth="1"/>
    <col min="9252" max="9252" width="2.109375" customWidth="1"/>
    <col min="9253" max="9253" width="11.109375" customWidth="1"/>
    <col min="9254" max="9254" width="2.109375" customWidth="1"/>
    <col min="9255" max="9255" width="12.44140625" customWidth="1"/>
    <col min="9475" max="9475" width="51" customWidth="1"/>
    <col min="9476" max="9476" width="2.109375" customWidth="1"/>
    <col min="9477" max="9477" width="14.109375" customWidth="1"/>
    <col min="9478" max="9479" width="8.77734375" customWidth="1"/>
    <col min="9480" max="9480" width="2" customWidth="1"/>
    <col min="9481" max="9481" width="14.77734375" customWidth="1"/>
    <col min="9482" max="9482" width="2" customWidth="1"/>
    <col min="9483" max="9483" width="14.77734375" customWidth="1"/>
    <col min="9484" max="9484" width="2.109375" customWidth="1"/>
    <col min="9485" max="9485" width="14.77734375" customWidth="1"/>
    <col min="9486" max="9486" width="2.109375" customWidth="1"/>
    <col min="9487" max="9487" width="14.77734375" customWidth="1"/>
    <col min="9488" max="9489" width="3.77734375" customWidth="1"/>
    <col min="9490" max="9490" width="12.44140625" customWidth="1"/>
    <col min="9491" max="9491" width="2.109375" customWidth="1"/>
    <col min="9492" max="9492" width="12.5546875" customWidth="1"/>
    <col min="9493" max="9493" width="2.109375" customWidth="1"/>
    <col min="9494" max="9494" width="12.77734375" customWidth="1"/>
    <col min="9495" max="9495" width="2.109375" customWidth="1"/>
    <col min="9496" max="9496" width="12.77734375" customWidth="1"/>
    <col min="9497" max="9497" width="2" customWidth="1"/>
    <col min="9498" max="9498" width="11.77734375" customWidth="1"/>
    <col min="9499" max="9499" width="11.44140625" customWidth="1"/>
    <col min="9500" max="9500" width="1.77734375" customWidth="1"/>
    <col min="9501" max="9501" width="11.77734375" customWidth="1"/>
    <col min="9502" max="9502" width="2.109375" customWidth="1"/>
    <col min="9503" max="9503" width="11.44140625" customWidth="1"/>
    <col min="9504" max="9504" width="0.5546875" customWidth="1"/>
    <col min="9505" max="9505" width="2.109375" customWidth="1"/>
    <col min="9506" max="9506" width="10.5546875" customWidth="1"/>
    <col min="9507" max="9507" width="11.109375" customWidth="1"/>
    <col min="9508" max="9508" width="2.109375" customWidth="1"/>
    <col min="9509" max="9509" width="11.109375" customWidth="1"/>
    <col min="9510" max="9510" width="2.109375" customWidth="1"/>
    <col min="9511" max="9511" width="12.44140625" customWidth="1"/>
    <col min="9731" max="9731" width="51" customWidth="1"/>
    <col min="9732" max="9732" width="2.109375" customWidth="1"/>
    <col min="9733" max="9733" width="14.109375" customWidth="1"/>
    <col min="9734" max="9735" width="8.77734375" customWidth="1"/>
    <col min="9736" max="9736" width="2" customWidth="1"/>
    <col min="9737" max="9737" width="14.77734375" customWidth="1"/>
    <col min="9738" max="9738" width="2" customWidth="1"/>
    <col min="9739" max="9739" width="14.77734375" customWidth="1"/>
    <col min="9740" max="9740" width="2.109375" customWidth="1"/>
    <col min="9741" max="9741" width="14.77734375" customWidth="1"/>
    <col min="9742" max="9742" width="2.109375" customWidth="1"/>
    <col min="9743" max="9743" width="14.77734375" customWidth="1"/>
    <col min="9744" max="9745" width="3.77734375" customWidth="1"/>
    <col min="9746" max="9746" width="12.44140625" customWidth="1"/>
    <col min="9747" max="9747" width="2.109375" customWidth="1"/>
    <col min="9748" max="9748" width="12.5546875" customWidth="1"/>
    <col min="9749" max="9749" width="2.109375" customWidth="1"/>
    <col min="9750" max="9750" width="12.77734375" customWidth="1"/>
    <col min="9751" max="9751" width="2.109375" customWidth="1"/>
    <col min="9752" max="9752" width="12.77734375" customWidth="1"/>
    <col min="9753" max="9753" width="2" customWidth="1"/>
    <col min="9754" max="9754" width="11.77734375" customWidth="1"/>
    <col min="9755" max="9755" width="11.44140625" customWidth="1"/>
    <col min="9756" max="9756" width="1.77734375" customWidth="1"/>
    <col min="9757" max="9757" width="11.77734375" customWidth="1"/>
    <col min="9758" max="9758" width="2.109375" customWidth="1"/>
    <col min="9759" max="9759" width="11.44140625" customWidth="1"/>
    <col min="9760" max="9760" width="0.5546875" customWidth="1"/>
    <col min="9761" max="9761" width="2.109375" customWidth="1"/>
    <col min="9762" max="9762" width="10.5546875" customWidth="1"/>
    <col min="9763" max="9763" width="11.109375" customWidth="1"/>
    <col min="9764" max="9764" width="2.109375" customWidth="1"/>
    <col min="9765" max="9765" width="11.109375" customWidth="1"/>
    <col min="9766" max="9766" width="2.109375" customWidth="1"/>
    <col min="9767" max="9767" width="12.44140625" customWidth="1"/>
    <col min="9987" max="9987" width="51" customWidth="1"/>
    <col min="9988" max="9988" width="2.109375" customWidth="1"/>
    <col min="9989" max="9989" width="14.109375" customWidth="1"/>
    <col min="9990" max="9991" width="8.77734375" customWidth="1"/>
    <col min="9992" max="9992" width="2" customWidth="1"/>
    <col min="9993" max="9993" width="14.77734375" customWidth="1"/>
    <col min="9994" max="9994" width="2" customWidth="1"/>
    <col min="9995" max="9995" width="14.77734375" customWidth="1"/>
    <col min="9996" max="9996" width="2.109375" customWidth="1"/>
    <col min="9997" max="9997" width="14.77734375" customWidth="1"/>
    <col min="9998" max="9998" width="2.109375" customWidth="1"/>
    <col min="9999" max="9999" width="14.77734375" customWidth="1"/>
    <col min="10000" max="10001" width="3.77734375" customWidth="1"/>
    <col min="10002" max="10002" width="12.44140625" customWidth="1"/>
    <col min="10003" max="10003" width="2.109375" customWidth="1"/>
    <col min="10004" max="10004" width="12.5546875" customWidth="1"/>
    <col min="10005" max="10005" width="2.109375" customWidth="1"/>
    <col min="10006" max="10006" width="12.77734375" customWidth="1"/>
    <col min="10007" max="10007" width="2.109375" customWidth="1"/>
    <col min="10008" max="10008" width="12.77734375" customWidth="1"/>
    <col min="10009" max="10009" width="2" customWidth="1"/>
    <col min="10010" max="10010" width="11.77734375" customWidth="1"/>
    <col min="10011" max="10011" width="11.44140625" customWidth="1"/>
    <col min="10012" max="10012" width="1.77734375" customWidth="1"/>
    <col min="10013" max="10013" width="11.77734375" customWidth="1"/>
    <col min="10014" max="10014" width="2.109375" customWidth="1"/>
    <col min="10015" max="10015" width="11.44140625" customWidth="1"/>
    <col min="10016" max="10016" width="0.5546875" customWidth="1"/>
    <col min="10017" max="10017" width="2.109375" customWidth="1"/>
    <col min="10018" max="10018" width="10.5546875" customWidth="1"/>
    <col min="10019" max="10019" width="11.109375" customWidth="1"/>
    <col min="10020" max="10020" width="2.109375" customWidth="1"/>
    <col min="10021" max="10021" width="11.109375" customWidth="1"/>
    <col min="10022" max="10022" width="2.109375" customWidth="1"/>
    <col min="10023" max="10023" width="12.44140625" customWidth="1"/>
    <col min="10243" max="10243" width="51" customWidth="1"/>
    <col min="10244" max="10244" width="2.109375" customWidth="1"/>
    <col min="10245" max="10245" width="14.109375" customWidth="1"/>
    <col min="10246" max="10247" width="8.77734375" customWidth="1"/>
    <col min="10248" max="10248" width="2" customWidth="1"/>
    <col min="10249" max="10249" width="14.77734375" customWidth="1"/>
    <col min="10250" max="10250" width="2" customWidth="1"/>
    <col min="10251" max="10251" width="14.77734375" customWidth="1"/>
    <col min="10252" max="10252" width="2.109375" customWidth="1"/>
    <col min="10253" max="10253" width="14.77734375" customWidth="1"/>
    <col min="10254" max="10254" width="2.109375" customWidth="1"/>
    <col min="10255" max="10255" width="14.77734375" customWidth="1"/>
    <col min="10256" max="10257" width="3.77734375" customWidth="1"/>
    <col min="10258" max="10258" width="12.44140625" customWidth="1"/>
    <col min="10259" max="10259" width="2.109375" customWidth="1"/>
    <col min="10260" max="10260" width="12.5546875" customWidth="1"/>
    <col min="10261" max="10261" width="2.109375" customWidth="1"/>
    <col min="10262" max="10262" width="12.77734375" customWidth="1"/>
    <col min="10263" max="10263" width="2.109375" customWidth="1"/>
    <col min="10264" max="10264" width="12.77734375" customWidth="1"/>
    <col min="10265" max="10265" width="2" customWidth="1"/>
    <col min="10266" max="10266" width="11.77734375" customWidth="1"/>
    <col min="10267" max="10267" width="11.44140625" customWidth="1"/>
    <col min="10268" max="10268" width="1.77734375" customWidth="1"/>
    <col min="10269" max="10269" width="11.77734375" customWidth="1"/>
    <col min="10270" max="10270" width="2.109375" customWidth="1"/>
    <col min="10271" max="10271" width="11.44140625" customWidth="1"/>
    <col min="10272" max="10272" width="0.5546875" customWidth="1"/>
    <col min="10273" max="10273" width="2.109375" customWidth="1"/>
    <col min="10274" max="10274" width="10.5546875" customWidth="1"/>
    <col min="10275" max="10275" width="11.109375" customWidth="1"/>
    <col min="10276" max="10276" width="2.109375" customWidth="1"/>
    <col min="10277" max="10277" width="11.109375" customWidth="1"/>
    <col min="10278" max="10278" width="2.109375" customWidth="1"/>
    <col min="10279" max="10279" width="12.44140625" customWidth="1"/>
    <col min="10499" max="10499" width="51" customWidth="1"/>
    <col min="10500" max="10500" width="2.109375" customWidth="1"/>
    <col min="10501" max="10501" width="14.109375" customWidth="1"/>
    <col min="10502" max="10503" width="8.77734375" customWidth="1"/>
    <col min="10504" max="10504" width="2" customWidth="1"/>
    <col min="10505" max="10505" width="14.77734375" customWidth="1"/>
    <col min="10506" max="10506" width="2" customWidth="1"/>
    <col min="10507" max="10507" width="14.77734375" customWidth="1"/>
    <col min="10508" max="10508" width="2.109375" customWidth="1"/>
    <col min="10509" max="10509" width="14.77734375" customWidth="1"/>
    <col min="10510" max="10510" width="2.109375" customWidth="1"/>
    <col min="10511" max="10511" width="14.77734375" customWidth="1"/>
    <col min="10512" max="10513" width="3.77734375" customWidth="1"/>
    <col min="10514" max="10514" width="12.44140625" customWidth="1"/>
    <col min="10515" max="10515" width="2.109375" customWidth="1"/>
    <col min="10516" max="10516" width="12.5546875" customWidth="1"/>
    <col min="10517" max="10517" width="2.109375" customWidth="1"/>
    <col min="10518" max="10518" width="12.77734375" customWidth="1"/>
    <col min="10519" max="10519" width="2.109375" customWidth="1"/>
    <col min="10520" max="10520" width="12.77734375" customWidth="1"/>
    <col min="10521" max="10521" width="2" customWidth="1"/>
    <col min="10522" max="10522" width="11.77734375" customWidth="1"/>
    <col min="10523" max="10523" width="11.44140625" customWidth="1"/>
    <col min="10524" max="10524" width="1.77734375" customWidth="1"/>
    <col min="10525" max="10525" width="11.77734375" customWidth="1"/>
    <col min="10526" max="10526" width="2.109375" customWidth="1"/>
    <col min="10527" max="10527" width="11.44140625" customWidth="1"/>
    <col min="10528" max="10528" width="0.5546875" customWidth="1"/>
    <col min="10529" max="10529" width="2.109375" customWidth="1"/>
    <col min="10530" max="10530" width="10.5546875" customWidth="1"/>
    <col min="10531" max="10531" width="11.109375" customWidth="1"/>
    <col min="10532" max="10532" width="2.109375" customWidth="1"/>
    <col min="10533" max="10533" width="11.109375" customWidth="1"/>
    <col min="10534" max="10534" width="2.109375" customWidth="1"/>
    <col min="10535" max="10535" width="12.44140625" customWidth="1"/>
    <col min="10755" max="10755" width="51" customWidth="1"/>
    <col min="10756" max="10756" width="2.109375" customWidth="1"/>
    <col min="10757" max="10757" width="14.109375" customWidth="1"/>
    <col min="10758" max="10759" width="8.77734375" customWidth="1"/>
    <col min="10760" max="10760" width="2" customWidth="1"/>
    <col min="10761" max="10761" width="14.77734375" customWidth="1"/>
    <col min="10762" max="10762" width="2" customWidth="1"/>
    <col min="10763" max="10763" width="14.77734375" customWidth="1"/>
    <col min="10764" max="10764" width="2.109375" customWidth="1"/>
    <col min="10765" max="10765" width="14.77734375" customWidth="1"/>
    <col min="10766" max="10766" width="2.109375" customWidth="1"/>
    <col min="10767" max="10767" width="14.77734375" customWidth="1"/>
    <col min="10768" max="10769" width="3.77734375" customWidth="1"/>
    <col min="10770" max="10770" width="12.44140625" customWidth="1"/>
    <col min="10771" max="10771" width="2.109375" customWidth="1"/>
    <col min="10772" max="10772" width="12.5546875" customWidth="1"/>
    <col min="10773" max="10773" width="2.109375" customWidth="1"/>
    <col min="10774" max="10774" width="12.77734375" customWidth="1"/>
    <col min="10775" max="10775" width="2.109375" customWidth="1"/>
    <col min="10776" max="10776" width="12.77734375" customWidth="1"/>
    <col min="10777" max="10777" width="2" customWidth="1"/>
    <col min="10778" max="10778" width="11.77734375" customWidth="1"/>
    <col min="10779" max="10779" width="11.44140625" customWidth="1"/>
    <col min="10780" max="10780" width="1.77734375" customWidth="1"/>
    <col min="10781" max="10781" width="11.77734375" customWidth="1"/>
    <col min="10782" max="10782" width="2.109375" customWidth="1"/>
    <col min="10783" max="10783" width="11.44140625" customWidth="1"/>
    <col min="10784" max="10784" width="0.5546875" customWidth="1"/>
    <col min="10785" max="10785" width="2.109375" customWidth="1"/>
    <col min="10786" max="10786" width="10.5546875" customWidth="1"/>
    <col min="10787" max="10787" width="11.109375" customWidth="1"/>
    <col min="10788" max="10788" width="2.109375" customWidth="1"/>
    <col min="10789" max="10789" width="11.109375" customWidth="1"/>
    <col min="10790" max="10790" width="2.109375" customWidth="1"/>
    <col min="10791" max="10791" width="12.44140625" customWidth="1"/>
    <col min="11011" max="11011" width="51" customWidth="1"/>
    <col min="11012" max="11012" width="2.109375" customWidth="1"/>
    <col min="11013" max="11013" width="14.109375" customWidth="1"/>
    <col min="11014" max="11015" width="8.77734375" customWidth="1"/>
    <col min="11016" max="11016" width="2" customWidth="1"/>
    <col min="11017" max="11017" width="14.77734375" customWidth="1"/>
    <col min="11018" max="11018" width="2" customWidth="1"/>
    <col min="11019" max="11019" width="14.77734375" customWidth="1"/>
    <col min="11020" max="11020" width="2.109375" customWidth="1"/>
    <col min="11021" max="11021" width="14.77734375" customWidth="1"/>
    <col min="11022" max="11022" width="2.109375" customWidth="1"/>
    <col min="11023" max="11023" width="14.77734375" customWidth="1"/>
    <col min="11024" max="11025" width="3.77734375" customWidth="1"/>
    <col min="11026" max="11026" width="12.44140625" customWidth="1"/>
    <col min="11027" max="11027" width="2.109375" customWidth="1"/>
    <col min="11028" max="11028" width="12.5546875" customWidth="1"/>
    <col min="11029" max="11029" width="2.109375" customWidth="1"/>
    <col min="11030" max="11030" width="12.77734375" customWidth="1"/>
    <col min="11031" max="11031" width="2.109375" customWidth="1"/>
    <col min="11032" max="11032" width="12.77734375" customWidth="1"/>
    <col min="11033" max="11033" width="2" customWidth="1"/>
    <col min="11034" max="11034" width="11.77734375" customWidth="1"/>
    <col min="11035" max="11035" width="11.44140625" customWidth="1"/>
    <col min="11036" max="11036" width="1.77734375" customWidth="1"/>
    <col min="11037" max="11037" width="11.77734375" customWidth="1"/>
    <col min="11038" max="11038" width="2.109375" customWidth="1"/>
    <col min="11039" max="11039" width="11.44140625" customWidth="1"/>
    <col min="11040" max="11040" width="0.5546875" customWidth="1"/>
    <col min="11041" max="11041" width="2.109375" customWidth="1"/>
    <col min="11042" max="11042" width="10.5546875" customWidth="1"/>
    <col min="11043" max="11043" width="11.109375" customWidth="1"/>
    <col min="11044" max="11044" width="2.109375" customWidth="1"/>
    <col min="11045" max="11045" width="11.109375" customWidth="1"/>
    <col min="11046" max="11046" width="2.109375" customWidth="1"/>
    <col min="11047" max="11047" width="12.44140625" customWidth="1"/>
    <col min="11267" max="11267" width="51" customWidth="1"/>
    <col min="11268" max="11268" width="2.109375" customWidth="1"/>
    <col min="11269" max="11269" width="14.109375" customWidth="1"/>
    <col min="11270" max="11271" width="8.77734375" customWidth="1"/>
    <col min="11272" max="11272" width="2" customWidth="1"/>
    <col min="11273" max="11273" width="14.77734375" customWidth="1"/>
    <col min="11274" max="11274" width="2" customWidth="1"/>
    <col min="11275" max="11275" width="14.77734375" customWidth="1"/>
    <col min="11276" max="11276" width="2.109375" customWidth="1"/>
    <col min="11277" max="11277" width="14.77734375" customWidth="1"/>
    <col min="11278" max="11278" width="2.109375" customWidth="1"/>
    <col min="11279" max="11279" width="14.77734375" customWidth="1"/>
    <col min="11280" max="11281" width="3.77734375" customWidth="1"/>
    <col min="11282" max="11282" width="12.44140625" customWidth="1"/>
    <col min="11283" max="11283" width="2.109375" customWidth="1"/>
    <col min="11284" max="11284" width="12.5546875" customWidth="1"/>
    <col min="11285" max="11285" width="2.109375" customWidth="1"/>
    <col min="11286" max="11286" width="12.77734375" customWidth="1"/>
    <col min="11287" max="11287" width="2.109375" customWidth="1"/>
    <col min="11288" max="11288" width="12.77734375" customWidth="1"/>
    <col min="11289" max="11289" width="2" customWidth="1"/>
    <col min="11290" max="11290" width="11.77734375" customWidth="1"/>
    <col min="11291" max="11291" width="11.44140625" customWidth="1"/>
    <col min="11292" max="11292" width="1.77734375" customWidth="1"/>
    <col min="11293" max="11293" width="11.77734375" customWidth="1"/>
    <col min="11294" max="11294" width="2.109375" customWidth="1"/>
    <col min="11295" max="11295" width="11.44140625" customWidth="1"/>
    <col min="11296" max="11296" width="0.5546875" customWidth="1"/>
    <col min="11297" max="11297" width="2.109375" customWidth="1"/>
    <col min="11298" max="11298" width="10.5546875" customWidth="1"/>
    <col min="11299" max="11299" width="11.109375" customWidth="1"/>
    <col min="11300" max="11300" width="2.109375" customWidth="1"/>
    <col min="11301" max="11301" width="11.109375" customWidth="1"/>
    <col min="11302" max="11302" width="2.109375" customWidth="1"/>
    <col min="11303" max="11303" width="12.44140625" customWidth="1"/>
    <col min="11523" max="11523" width="51" customWidth="1"/>
    <col min="11524" max="11524" width="2.109375" customWidth="1"/>
    <col min="11525" max="11525" width="14.109375" customWidth="1"/>
    <col min="11526" max="11527" width="8.77734375" customWidth="1"/>
    <col min="11528" max="11528" width="2" customWidth="1"/>
    <col min="11529" max="11529" width="14.77734375" customWidth="1"/>
    <col min="11530" max="11530" width="2" customWidth="1"/>
    <col min="11531" max="11531" width="14.77734375" customWidth="1"/>
    <col min="11532" max="11532" width="2.109375" customWidth="1"/>
    <col min="11533" max="11533" width="14.77734375" customWidth="1"/>
    <col min="11534" max="11534" width="2.109375" customWidth="1"/>
    <col min="11535" max="11535" width="14.77734375" customWidth="1"/>
    <col min="11536" max="11537" width="3.77734375" customWidth="1"/>
    <col min="11538" max="11538" width="12.44140625" customWidth="1"/>
    <col min="11539" max="11539" width="2.109375" customWidth="1"/>
    <col min="11540" max="11540" width="12.5546875" customWidth="1"/>
    <col min="11541" max="11541" width="2.109375" customWidth="1"/>
    <col min="11542" max="11542" width="12.77734375" customWidth="1"/>
    <col min="11543" max="11543" width="2.109375" customWidth="1"/>
    <col min="11544" max="11544" width="12.77734375" customWidth="1"/>
    <col min="11545" max="11545" width="2" customWidth="1"/>
    <col min="11546" max="11546" width="11.77734375" customWidth="1"/>
    <col min="11547" max="11547" width="11.44140625" customWidth="1"/>
    <col min="11548" max="11548" width="1.77734375" customWidth="1"/>
    <col min="11549" max="11549" width="11.77734375" customWidth="1"/>
    <col min="11550" max="11550" width="2.109375" customWidth="1"/>
    <col min="11551" max="11551" width="11.44140625" customWidth="1"/>
    <col min="11552" max="11552" width="0.5546875" customWidth="1"/>
    <col min="11553" max="11553" width="2.109375" customWidth="1"/>
    <col min="11554" max="11554" width="10.5546875" customWidth="1"/>
    <col min="11555" max="11555" width="11.109375" customWidth="1"/>
    <col min="11556" max="11556" width="2.109375" customWidth="1"/>
    <col min="11557" max="11557" width="11.109375" customWidth="1"/>
    <col min="11558" max="11558" width="2.109375" customWidth="1"/>
    <col min="11559" max="11559" width="12.44140625" customWidth="1"/>
    <col min="11779" max="11779" width="51" customWidth="1"/>
    <col min="11780" max="11780" width="2.109375" customWidth="1"/>
    <col min="11781" max="11781" width="14.109375" customWidth="1"/>
    <col min="11782" max="11783" width="8.77734375" customWidth="1"/>
    <col min="11784" max="11784" width="2" customWidth="1"/>
    <col min="11785" max="11785" width="14.77734375" customWidth="1"/>
    <col min="11786" max="11786" width="2" customWidth="1"/>
    <col min="11787" max="11787" width="14.77734375" customWidth="1"/>
    <col min="11788" max="11788" width="2.109375" customWidth="1"/>
    <col min="11789" max="11789" width="14.77734375" customWidth="1"/>
    <col min="11790" max="11790" width="2.109375" customWidth="1"/>
    <col min="11791" max="11791" width="14.77734375" customWidth="1"/>
    <col min="11792" max="11793" width="3.77734375" customWidth="1"/>
    <col min="11794" max="11794" width="12.44140625" customWidth="1"/>
    <col min="11795" max="11795" width="2.109375" customWidth="1"/>
    <col min="11796" max="11796" width="12.5546875" customWidth="1"/>
    <col min="11797" max="11797" width="2.109375" customWidth="1"/>
    <col min="11798" max="11798" width="12.77734375" customWidth="1"/>
    <col min="11799" max="11799" width="2.109375" customWidth="1"/>
    <col min="11800" max="11800" width="12.77734375" customWidth="1"/>
    <col min="11801" max="11801" width="2" customWidth="1"/>
    <col min="11802" max="11802" width="11.77734375" customWidth="1"/>
    <col min="11803" max="11803" width="11.44140625" customWidth="1"/>
    <col min="11804" max="11804" width="1.77734375" customWidth="1"/>
    <col min="11805" max="11805" width="11.77734375" customWidth="1"/>
    <col min="11806" max="11806" width="2.109375" customWidth="1"/>
    <col min="11807" max="11807" width="11.44140625" customWidth="1"/>
    <col min="11808" max="11808" width="0.5546875" customWidth="1"/>
    <col min="11809" max="11809" width="2.109375" customWidth="1"/>
    <col min="11810" max="11810" width="10.5546875" customWidth="1"/>
    <col min="11811" max="11811" width="11.109375" customWidth="1"/>
    <col min="11812" max="11812" width="2.109375" customWidth="1"/>
    <col min="11813" max="11813" width="11.109375" customWidth="1"/>
    <col min="11814" max="11814" width="2.109375" customWidth="1"/>
    <col min="11815" max="11815" width="12.44140625" customWidth="1"/>
    <col min="12035" max="12035" width="51" customWidth="1"/>
    <col min="12036" max="12036" width="2.109375" customWidth="1"/>
    <col min="12037" max="12037" width="14.109375" customWidth="1"/>
    <col min="12038" max="12039" width="8.77734375" customWidth="1"/>
    <col min="12040" max="12040" width="2" customWidth="1"/>
    <col min="12041" max="12041" width="14.77734375" customWidth="1"/>
    <col min="12042" max="12042" width="2" customWidth="1"/>
    <col min="12043" max="12043" width="14.77734375" customWidth="1"/>
    <col min="12044" max="12044" width="2.109375" customWidth="1"/>
    <col min="12045" max="12045" width="14.77734375" customWidth="1"/>
    <col min="12046" max="12046" width="2.109375" customWidth="1"/>
    <col min="12047" max="12047" width="14.77734375" customWidth="1"/>
    <col min="12048" max="12049" width="3.77734375" customWidth="1"/>
    <col min="12050" max="12050" width="12.44140625" customWidth="1"/>
    <col min="12051" max="12051" width="2.109375" customWidth="1"/>
    <col min="12052" max="12052" width="12.5546875" customWidth="1"/>
    <col min="12053" max="12053" width="2.109375" customWidth="1"/>
    <col min="12054" max="12054" width="12.77734375" customWidth="1"/>
    <col min="12055" max="12055" width="2.109375" customWidth="1"/>
    <col min="12056" max="12056" width="12.77734375" customWidth="1"/>
    <col min="12057" max="12057" width="2" customWidth="1"/>
    <col min="12058" max="12058" width="11.77734375" customWidth="1"/>
    <col min="12059" max="12059" width="11.44140625" customWidth="1"/>
    <col min="12060" max="12060" width="1.77734375" customWidth="1"/>
    <col min="12061" max="12061" width="11.77734375" customWidth="1"/>
    <col min="12062" max="12062" width="2.109375" customWidth="1"/>
    <col min="12063" max="12063" width="11.44140625" customWidth="1"/>
    <col min="12064" max="12064" width="0.5546875" customWidth="1"/>
    <col min="12065" max="12065" width="2.109375" customWidth="1"/>
    <col min="12066" max="12066" width="10.5546875" customWidth="1"/>
    <col min="12067" max="12067" width="11.109375" customWidth="1"/>
    <col min="12068" max="12068" width="2.109375" customWidth="1"/>
    <col min="12069" max="12069" width="11.109375" customWidth="1"/>
    <col min="12070" max="12070" width="2.109375" customWidth="1"/>
    <col min="12071" max="12071" width="12.44140625" customWidth="1"/>
    <col min="12291" max="12291" width="51" customWidth="1"/>
    <col min="12292" max="12292" width="2.109375" customWidth="1"/>
    <col min="12293" max="12293" width="14.109375" customWidth="1"/>
    <col min="12294" max="12295" width="8.77734375" customWidth="1"/>
    <col min="12296" max="12296" width="2" customWidth="1"/>
    <col min="12297" max="12297" width="14.77734375" customWidth="1"/>
    <col min="12298" max="12298" width="2" customWidth="1"/>
    <col min="12299" max="12299" width="14.77734375" customWidth="1"/>
    <col min="12300" max="12300" width="2.109375" customWidth="1"/>
    <col min="12301" max="12301" width="14.77734375" customWidth="1"/>
    <col min="12302" max="12302" width="2.109375" customWidth="1"/>
    <col min="12303" max="12303" width="14.77734375" customWidth="1"/>
    <col min="12304" max="12305" width="3.77734375" customWidth="1"/>
    <col min="12306" max="12306" width="12.44140625" customWidth="1"/>
    <col min="12307" max="12307" width="2.109375" customWidth="1"/>
    <col min="12308" max="12308" width="12.5546875" customWidth="1"/>
    <col min="12309" max="12309" width="2.109375" customWidth="1"/>
    <col min="12310" max="12310" width="12.77734375" customWidth="1"/>
    <col min="12311" max="12311" width="2.109375" customWidth="1"/>
    <col min="12312" max="12312" width="12.77734375" customWidth="1"/>
    <col min="12313" max="12313" width="2" customWidth="1"/>
    <col min="12314" max="12314" width="11.77734375" customWidth="1"/>
    <col min="12315" max="12315" width="11.44140625" customWidth="1"/>
    <col min="12316" max="12316" width="1.77734375" customWidth="1"/>
    <col min="12317" max="12317" width="11.77734375" customWidth="1"/>
    <col min="12318" max="12318" width="2.109375" customWidth="1"/>
    <col min="12319" max="12319" width="11.44140625" customWidth="1"/>
    <col min="12320" max="12320" width="0.5546875" customWidth="1"/>
    <col min="12321" max="12321" width="2.109375" customWidth="1"/>
    <col min="12322" max="12322" width="10.5546875" customWidth="1"/>
    <col min="12323" max="12323" width="11.109375" customWidth="1"/>
    <col min="12324" max="12324" width="2.109375" customWidth="1"/>
    <col min="12325" max="12325" width="11.109375" customWidth="1"/>
    <col min="12326" max="12326" width="2.109375" customWidth="1"/>
    <col min="12327" max="12327" width="12.44140625" customWidth="1"/>
    <col min="12547" max="12547" width="51" customWidth="1"/>
    <col min="12548" max="12548" width="2.109375" customWidth="1"/>
    <col min="12549" max="12549" width="14.109375" customWidth="1"/>
    <col min="12550" max="12551" width="8.77734375" customWidth="1"/>
    <col min="12552" max="12552" width="2" customWidth="1"/>
    <col min="12553" max="12553" width="14.77734375" customWidth="1"/>
    <col min="12554" max="12554" width="2" customWidth="1"/>
    <col min="12555" max="12555" width="14.77734375" customWidth="1"/>
    <col min="12556" max="12556" width="2.109375" customWidth="1"/>
    <col min="12557" max="12557" width="14.77734375" customWidth="1"/>
    <col min="12558" max="12558" width="2.109375" customWidth="1"/>
    <col min="12559" max="12559" width="14.77734375" customWidth="1"/>
    <col min="12560" max="12561" width="3.77734375" customWidth="1"/>
    <col min="12562" max="12562" width="12.44140625" customWidth="1"/>
    <col min="12563" max="12563" width="2.109375" customWidth="1"/>
    <col min="12564" max="12564" width="12.5546875" customWidth="1"/>
    <col min="12565" max="12565" width="2.109375" customWidth="1"/>
    <col min="12566" max="12566" width="12.77734375" customWidth="1"/>
    <col min="12567" max="12567" width="2.109375" customWidth="1"/>
    <col min="12568" max="12568" width="12.77734375" customWidth="1"/>
    <col min="12569" max="12569" width="2" customWidth="1"/>
    <col min="12570" max="12570" width="11.77734375" customWidth="1"/>
    <col min="12571" max="12571" width="11.44140625" customWidth="1"/>
    <col min="12572" max="12572" width="1.77734375" customWidth="1"/>
    <col min="12573" max="12573" width="11.77734375" customWidth="1"/>
    <col min="12574" max="12574" width="2.109375" customWidth="1"/>
    <col min="12575" max="12575" width="11.44140625" customWidth="1"/>
    <col min="12576" max="12576" width="0.5546875" customWidth="1"/>
    <col min="12577" max="12577" width="2.109375" customWidth="1"/>
    <col min="12578" max="12578" width="10.5546875" customWidth="1"/>
    <col min="12579" max="12579" width="11.109375" customWidth="1"/>
    <col min="12580" max="12580" width="2.109375" customWidth="1"/>
    <col min="12581" max="12581" width="11.109375" customWidth="1"/>
    <col min="12582" max="12582" width="2.109375" customWidth="1"/>
    <col min="12583" max="12583" width="12.44140625" customWidth="1"/>
    <col min="12803" max="12803" width="51" customWidth="1"/>
    <col min="12804" max="12804" width="2.109375" customWidth="1"/>
    <col min="12805" max="12805" width="14.109375" customWidth="1"/>
    <col min="12806" max="12807" width="8.77734375" customWidth="1"/>
    <col min="12808" max="12808" width="2" customWidth="1"/>
    <col min="12809" max="12809" width="14.77734375" customWidth="1"/>
    <col min="12810" max="12810" width="2" customWidth="1"/>
    <col min="12811" max="12811" width="14.77734375" customWidth="1"/>
    <col min="12812" max="12812" width="2.109375" customWidth="1"/>
    <col min="12813" max="12813" width="14.77734375" customWidth="1"/>
    <col min="12814" max="12814" width="2.109375" customWidth="1"/>
    <col min="12815" max="12815" width="14.77734375" customWidth="1"/>
    <col min="12816" max="12817" width="3.77734375" customWidth="1"/>
    <col min="12818" max="12818" width="12.44140625" customWidth="1"/>
    <col min="12819" max="12819" width="2.109375" customWidth="1"/>
    <col min="12820" max="12820" width="12.5546875" customWidth="1"/>
    <col min="12821" max="12821" width="2.109375" customWidth="1"/>
    <col min="12822" max="12822" width="12.77734375" customWidth="1"/>
    <col min="12823" max="12823" width="2.109375" customWidth="1"/>
    <col min="12824" max="12824" width="12.77734375" customWidth="1"/>
    <col min="12825" max="12825" width="2" customWidth="1"/>
    <col min="12826" max="12826" width="11.77734375" customWidth="1"/>
    <col min="12827" max="12827" width="11.44140625" customWidth="1"/>
    <col min="12828" max="12828" width="1.77734375" customWidth="1"/>
    <col min="12829" max="12829" width="11.77734375" customWidth="1"/>
    <col min="12830" max="12830" width="2.109375" customWidth="1"/>
    <col min="12831" max="12831" width="11.44140625" customWidth="1"/>
    <col min="12832" max="12832" width="0.5546875" customWidth="1"/>
    <col min="12833" max="12833" width="2.109375" customWidth="1"/>
    <col min="12834" max="12834" width="10.5546875" customWidth="1"/>
    <col min="12835" max="12835" width="11.109375" customWidth="1"/>
    <col min="12836" max="12836" width="2.109375" customWidth="1"/>
    <col min="12837" max="12837" width="11.109375" customWidth="1"/>
    <col min="12838" max="12838" width="2.109375" customWidth="1"/>
    <col min="12839" max="12839" width="12.44140625" customWidth="1"/>
    <col min="13059" max="13059" width="51" customWidth="1"/>
    <col min="13060" max="13060" width="2.109375" customWidth="1"/>
    <col min="13061" max="13061" width="14.109375" customWidth="1"/>
    <col min="13062" max="13063" width="8.77734375" customWidth="1"/>
    <col min="13064" max="13064" width="2" customWidth="1"/>
    <col min="13065" max="13065" width="14.77734375" customWidth="1"/>
    <col min="13066" max="13066" width="2" customWidth="1"/>
    <col min="13067" max="13067" width="14.77734375" customWidth="1"/>
    <col min="13068" max="13068" width="2.109375" customWidth="1"/>
    <col min="13069" max="13069" width="14.77734375" customWidth="1"/>
    <col min="13070" max="13070" width="2.109375" customWidth="1"/>
    <col min="13071" max="13071" width="14.77734375" customWidth="1"/>
    <col min="13072" max="13073" width="3.77734375" customWidth="1"/>
    <col min="13074" max="13074" width="12.44140625" customWidth="1"/>
    <col min="13075" max="13075" width="2.109375" customWidth="1"/>
    <col min="13076" max="13076" width="12.5546875" customWidth="1"/>
    <col min="13077" max="13077" width="2.109375" customWidth="1"/>
    <col min="13078" max="13078" width="12.77734375" customWidth="1"/>
    <col min="13079" max="13079" width="2.109375" customWidth="1"/>
    <col min="13080" max="13080" width="12.77734375" customWidth="1"/>
    <col min="13081" max="13081" width="2" customWidth="1"/>
    <col min="13082" max="13082" width="11.77734375" customWidth="1"/>
    <col min="13083" max="13083" width="11.44140625" customWidth="1"/>
    <col min="13084" max="13084" width="1.77734375" customWidth="1"/>
    <col min="13085" max="13085" width="11.77734375" customWidth="1"/>
    <col min="13086" max="13086" width="2.109375" customWidth="1"/>
    <col min="13087" max="13087" width="11.44140625" customWidth="1"/>
    <col min="13088" max="13088" width="0.5546875" customWidth="1"/>
    <col min="13089" max="13089" width="2.109375" customWidth="1"/>
    <col min="13090" max="13090" width="10.5546875" customWidth="1"/>
    <col min="13091" max="13091" width="11.109375" customWidth="1"/>
    <col min="13092" max="13092" width="2.109375" customWidth="1"/>
    <col min="13093" max="13093" width="11.109375" customWidth="1"/>
    <col min="13094" max="13094" width="2.109375" customWidth="1"/>
    <col min="13095" max="13095" width="12.44140625" customWidth="1"/>
    <col min="13315" max="13315" width="51" customWidth="1"/>
    <col min="13316" max="13316" width="2.109375" customWidth="1"/>
    <col min="13317" max="13317" width="14.109375" customWidth="1"/>
    <col min="13318" max="13319" width="8.77734375" customWidth="1"/>
    <col min="13320" max="13320" width="2" customWidth="1"/>
    <col min="13321" max="13321" width="14.77734375" customWidth="1"/>
    <col min="13322" max="13322" width="2" customWidth="1"/>
    <col min="13323" max="13323" width="14.77734375" customWidth="1"/>
    <col min="13324" max="13324" width="2.109375" customWidth="1"/>
    <col min="13325" max="13325" width="14.77734375" customWidth="1"/>
    <col min="13326" max="13326" width="2.109375" customWidth="1"/>
    <col min="13327" max="13327" width="14.77734375" customWidth="1"/>
    <col min="13328" max="13329" width="3.77734375" customWidth="1"/>
    <col min="13330" max="13330" width="12.44140625" customWidth="1"/>
    <col min="13331" max="13331" width="2.109375" customWidth="1"/>
    <col min="13332" max="13332" width="12.5546875" customWidth="1"/>
    <col min="13333" max="13333" width="2.109375" customWidth="1"/>
    <col min="13334" max="13334" width="12.77734375" customWidth="1"/>
    <col min="13335" max="13335" width="2.109375" customWidth="1"/>
    <col min="13336" max="13336" width="12.77734375" customWidth="1"/>
    <col min="13337" max="13337" width="2" customWidth="1"/>
    <col min="13338" max="13338" width="11.77734375" customWidth="1"/>
    <col min="13339" max="13339" width="11.44140625" customWidth="1"/>
    <col min="13340" max="13340" width="1.77734375" customWidth="1"/>
    <col min="13341" max="13341" width="11.77734375" customWidth="1"/>
    <col min="13342" max="13342" width="2.109375" customWidth="1"/>
    <col min="13343" max="13343" width="11.44140625" customWidth="1"/>
    <col min="13344" max="13344" width="0.5546875" customWidth="1"/>
    <col min="13345" max="13345" width="2.109375" customWidth="1"/>
    <col min="13346" max="13346" width="10.5546875" customWidth="1"/>
    <col min="13347" max="13347" width="11.109375" customWidth="1"/>
    <col min="13348" max="13348" width="2.109375" customWidth="1"/>
    <col min="13349" max="13349" width="11.109375" customWidth="1"/>
    <col min="13350" max="13350" width="2.109375" customWidth="1"/>
    <col min="13351" max="13351" width="12.44140625" customWidth="1"/>
    <col min="13571" max="13571" width="51" customWidth="1"/>
    <col min="13572" max="13572" width="2.109375" customWidth="1"/>
    <col min="13573" max="13573" width="14.109375" customWidth="1"/>
    <col min="13574" max="13575" width="8.77734375" customWidth="1"/>
    <col min="13576" max="13576" width="2" customWidth="1"/>
    <col min="13577" max="13577" width="14.77734375" customWidth="1"/>
    <col min="13578" max="13578" width="2" customWidth="1"/>
    <col min="13579" max="13579" width="14.77734375" customWidth="1"/>
    <col min="13580" max="13580" width="2.109375" customWidth="1"/>
    <col min="13581" max="13581" width="14.77734375" customWidth="1"/>
    <col min="13582" max="13582" width="2.109375" customWidth="1"/>
    <col min="13583" max="13583" width="14.77734375" customWidth="1"/>
    <col min="13584" max="13585" width="3.77734375" customWidth="1"/>
    <col min="13586" max="13586" width="12.44140625" customWidth="1"/>
    <col min="13587" max="13587" width="2.109375" customWidth="1"/>
    <col min="13588" max="13588" width="12.5546875" customWidth="1"/>
    <col min="13589" max="13589" width="2.109375" customWidth="1"/>
    <col min="13590" max="13590" width="12.77734375" customWidth="1"/>
    <col min="13591" max="13591" width="2.109375" customWidth="1"/>
    <col min="13592" max="13592" width="12.77734375" customWidth="1"/>
    <col min="13593" max="13593" width="2" customWidth="1"/>
    <col min="13594" max="13594" width="11.77734375" customWidth="1"/>
    <col min="13595" max="13595" width="11.44140625" customWidth="1"/>
    <col min="13596" max="13596" width="1.77734375" customWidth="1"/>
    <col min="13597" max="13597" width="11.77734375" customWidth="1"/>
    <col min="13598" max="13598" width="2.109375" customWidth="1"/>
    <col min="13599" max="13599" width="11.44140625" customWidth="1"/>
    <col min="13600" max="13600" width="0.5546875" customWidth="1"/>
    <col min="13601" max="13601" width="2.109375" customWidth="1"/>
    <col min="13602" max="13602" width="10.5546875" customWidth="1"/>
    <col min="13603" max="13603" width="11.109375" customWidth="1"/>
    <col min="13604" max="13604" width="2.109375" customWidth="1"/>
    <col min="13605" max="13605" width="11.109375" customWidth="1"/>
    <col min="13606" max="13606" width="2.109375" customWidth="1"/>
    <col min="13607" max="13607" width="12.44140625" customWidth="1"/>
    <col min="13827" max="13827" width="51" customWidth="1"/>
    <col min="13828" max="13828" width="2.109375" customWidth="1"/>
    <col min="13829" max="13829" width="14.109375" customWidth="1"/>
    <col min="13830" max="13831" width="8.77734375" customWidth="1"/>
    <col min="13832" max="13832" width="2" customWidth="1"/>
    <col min="13833" max="13833" width="14.77734375" customWidth="1"/>
    <col min="13834" max="13834" width="2" customWidth="1"/>
    <col min="13835" max="13835" width="14.77734375" customWidth="1"/>
    <col min="13836" max="13836" width="2.109375" customWidth="1"/>
    <col min="13837" max="13837" width="14.77734375" customWidth="1"/>
    <col min="13838" max="13838" width="2.109375" customWidth="1"/>
    <col min="13839" max="13839" width="14.77734375" customWidth="1"/>
    <col min="13840" max="13841" width="3.77734375" customWidth="1"/>
    <col min="13842" max="13842" width="12.44140625" customWidth="1"/>
    <col min="13843" max="13843" width="2.109375" customWidth="1"/>
    <col min="13844" max="13844" width="12.5546875" customWidth="1"/>
    <col min="13845" max="13845" width="2.109375" customWidth="1"/>
    <col min="13846" max="13846" width="12.77734375" customWidth="1"/>
    <col min="13847" max="13847" width="2.109375" customWidth="1"/>
    <col min="13848" max="13848" width="12.77734375" customWidth="1"/>
    <col min="13849" max="13849" width="2" customWidth="1"/>
    <col min="13850" max="13850" width="11.77734375" customWidth="1"/>
    <col min="13851" max="13851" width="11.44140625" customWidth="1"/>
    <col min="13852" max="13852" width="1.77734375" customWidth="1"/>
    <col min="13853" max="13853" width="11.77734375" customWidth="1"/>
    <col min="13854" max="13854" width="2.109375" customWidth="1"/>
    <col min="13855" max="13855" width="11.44140625" customWidth="1"/>
    <col min="13856" max="13856" width="0.5546875" customWidth="1"/>
    <col min="13857" max="13857" width="2.109375" customWidth="1"/>
    <col min="13858" max="13858" width="10.5546875" customWidth="1"/>
    <col min="13859" max="13859" width="11.109375" customWidth="1"/>
    <col min="13860" max="13860" width="2.109375" customWidth="1"/>
    <col min="13861" max="13861" width="11.109375" customWidth="1"/>
    <col min="13862" max="13862" width="2.109375" customWidth="1"/>
    <col min="13863" max="13863" width="12.44140625" customWidth="1"/>
    <col min="14083" max="14083" width="51" customWidth="1"/>
    <col min="14084" max="14084" width="2.109375" customWidth="1"/>
    <col min="14085" max="14085" width="14.109375" customWidth="1"/>
    <col min="14086" max="14087" width="8.77734375" customWidth="1"/>
    <col min="14088" max="14088" width="2" customWidth="1"/>
    <col min="14089" max="14089" width="14.77734375" customWidth="1"/>
    <col min="14090" max="14090" width="2" customWidth="1"/>
    <col min="14091" max="14091" width="14.77734375" customWidth="1"/>
    <col min="14092" max="14092" width="2.109375" customWidth="1"/>
    <col min="14093" max="14093" width="14.77734375" customWidth="1"/>
    <col min="14094" max="14094" width="2.109375" customWidth="1"/>
    <col min="14095" max="14095" width="14.77734375" customWidth="1"/>
    <col min="14096" max="14097" width="3.77734375" customWidth="1"/>
    <col min="14098" max="14098" width="12.44140625" customWidth="1"/>
    <col min="14099" max="14099" width="2.109375" customWidth="1"/>
    <col min="14100" max="14100" width="12.5546875" customWidth="1"/>
    <col min="14101" max="14101" width="2.109375" customWidth="1"/>
    <col min="14102" max="14102" width="12.77734375" customWidth="1"/>
    <col min="14103" max="14103" width="2.109375" customWidth="1"/>
    <col min="14104" max="14104" width="12.77734375" customWidth="1"/>
    <col min="14105" max="14105" width="2" customWidth="1"/>
    <col min="14106" max="14106" width="11.77734375" customWidth="1"/>
    <col min="14107" max="14107" width="11.44140625" customWidth="1"/>
    <col min="14108" max="14108" width="1.77734375" customWidth="1"/>
    <col min="14109" max="14109" width="11.77734375" customWidth="1"/>
    <col min="14110" max="14110" width="2.109375" customWidth="1"/>
    <col min="14111" max="14111" width="11.44140625" customWidth="1"/>
    <col min="14112" max="14112" width="0.5546875" customWidth="1"/>
    <col min="14113" max="14113" width="2.109375" customWidth="1"/>
    <col min="14114" max="14114" width="10.5546875" customWidth="1"/>
    <col min="14115" max="14115" width="11.109375" customWidth="1"/>
    <col min="14116" max="14116" width="2.109375" customWidth="1"/>
    <col min="14117" max="14117" width="11.109375" customWidth="1"/>
    <col min="14118" max="14118" width="2.109375" customWidth="1"/>
    <col min="14119" max="14119" width="12.44140625" customWidth="1"/>
    <col min="14339" max="14339" width="51" customWidth="1"/>
    <col min="14340" max="14340" width="2.109375" customWidth="1"/>
    <col min="14341" max="14341" width="14.109375" customWidth="1"/>
    <col min="14342" max="14343" width="8.77734375" customWidth="1"/>
    <col min="14344" max="14344" width="2" customWidth="1"/>
    <col min="14345" max="14345" width="14.77734375" customWidth="1"/>
    <col min="14346" max="14346" width="2" customWidth="1"/>
    <col min="14347" max="14347" width="14.77734375" customWidth="1"/>
    <col min="14348" max="14348" width="2.109375" customWidth="1"/>
    <col min="14349" max="14349" width="14.77734375" customWidth="1"/>
    <col min="14350" max="14350" width="2.109375" customWidth="1"/>
    <col min="14351" max="14351" width="14.77734375" customWidth="1"/>
    <col min="14352" max="14353" width="3.77734375" customWidth="1"/>
    <col min="14354" max="14354" width="12.44140625" customWidth="1"/>
    <col min="14355" max="14355" width="2.109375" customWidth="1"/>
    <col min="14356" max="14356" width="12.5546875" customWidth="1"/>
    <col min="14357" max="14357" width="2.109375" customWidth="1"/>
    <col min="14358" max="14358" width="12.77734375" customWidth="1"/>
    <col min="14359" max="14359" width="2.109375" customWidth="1"/>
    <col min="14360" max="14360" width="12.77734375" customWidth="1"/>
    <col min="14361" max="14361" width="2" customWidth="1"/>
    <col min="14362" max="14362" width="11.77734375" customWidth="1"/>
    <col min="14363" max="14363" width="11.44140625" customWidth="1"/>
    <col min="14364" max="14364" width="1.77734375" customWidth="1"/>
    <col min="14365" max="14365" width="11.77734375" customWidth="1"/>
    <col min="14366" max="14366" width="2.109375" customWidth="1"/>
    <col min="14367" max="14367" width="11.44140625" customWidth="1"/>
    <col min="14368" max="14368" width="0.5546875" customWidth="1"/>
    <col min="14369" max="14369" width="2.109375" customWidth="1"/>
    <col min="14370" max="14370" width="10.5546875" customWidth="1"/>
    <col min="14371" max="14371" width="11.109375" customWidth="1"/>
    <col min="14372" max="14372" width="2.109375" customWidth="1"/>
    <col min="14373" max="14373" width="11.109375" customWidth="1"/>
    <col min="14374" max="14374" width="2.109375" customWidth="1"/>
    <col min="14375" max="14375" width="12.44140625" customWidth="1"/>
    <col min="14595" max="14595" width="51" customWidth="1"/>
    <col min="14596" max="14596" width="2.109375" customWidth="1"/>
    <col min="14597" max="14597" width="14.109375" customWidth="1"/>
    <col min="14598" max="14599" width="8.77734375" customWidth="1"/>
    <col min="14600" max="14600" width="2" customWidth="1"/>
    <col min="14601" max="14601" width="14.77734375" customWidth="1"/>
    <col min="14602" max="14602" width="2" customWidth="1"/>
    <col min="14603" max="14603" width="14.77734375" customWidth="1"/>
    <col min="14604" max="14604" width="2.109375" customWidth="1"/>
    <col min="14605" max="14605" width="14.77734375" customWidth="1"/>
    <col min="14606" max="14606" width="2.109375" customWidth="1"/>
    <col min="14607" max="14607" width="14.77734375" customWidth="1"/>
    <col min="14608" max="14609" width="3.77734375" customWidth="1"/>
    <col min="14610" max="14610" width="12.44140625" customWidth="1"/>
    <col min="14611" max="14611" width="2.109375" customWidth="1"/>
    <col min="14612" max="14612" width="12.5546875" customWidth="1"/>
    <col min="14613" max="14613" width="2.109375" customWidth="1"/>
    <col min="14614" max="14614" width="12.77734375" customWidth="1"/>
    <col min="14615" max="14615" width="2.109375" customWidth="1"/>
    <col min="14616" max="14616" width="12.77734375" customWidth="1"/>
    <col min="14617" max="14617" width="2" customWidth="1"/>
    <col min="14618" max="14618" width="11.77734375" customWidth="1"/>
    <col min="14619" max="14619" width="11.44140625" customWidth="1"/>
    <col min="14620" max="14620" width="1.77734375" customWidth="1"/>
    <col min="14621" max="14621" width="11.77734375" customWidth="1"/>
    <col min="14622" max="14622" width="2.109375" customWidth="1"/>
    <col min="14623" max="14623" width="11.44140625" customWidth="1"/>
    <col min="14624" max="14624" width="0.5546875" customWidth="1"/>
    <col min="14625" max="14625" width="2.109375" customWidth="1"/>
    <col min="14626" max="14626" width="10.5546875" customWidth="1"/>
    <col min="14627" max="14627" width="11.109375" customWidth="1"/>
    <col min="14628" max="14628" width="2.109375" customWidth="1"/>
    <col min="14629" max="14629" width="11.109375" customWidth="1"/>
    <col min="14630" max="14630" width="2.109375" customWidth="1"/>
    <col min="14631" max="14631" width="12.44140625" customWidth="1"/>
    <col min="14851" max="14851" width="51" customWidth="1"/>
    <col min="14852" max="14852" width="2.109375" customWidth="1"/>
    <col min="14853" max="14853" width="14.109375" customWidth="1"/>
    <col min="14854" max="14855" width="8.77734375" customWidth="1"/>
    <col min="14856" max="14856" width="2" customWidth="1"/>
    <col min="14857" max="14857" width="14.77734375" customWidth="1"/>
    <col min="14858" max="14858" width="2" customWidth="1"/>
    <col min="14859" max="14859" width="14.77734375" customWidth="1"/>
    <col min="14860" max="14860" width="2.109375" customWidth="1"/>
    <col min="14861" max="14861" width="14.77734375" customWidth="1"/>
    <col min="14862" max="14862" width="2.109375" customWidth="1"/>
    <col min="14863" max="14863" width="14.77734375" customWidth="1"/>
    <col min="14864" max="14865" width="3.77734375" customWidth="1"/>
    <col min="14866" max="14866" width="12.44140625" customWidth="1"/>
    <col min="14867" max="14867" width="2.109375" customWidth="1"/>
    <col min="14868" max="14868" width="12.5546875" customWidth="1"/>
    <col min="14869" max="14869" width="2.109375" customWidth="1"/>
    <col min="14870" max="14870" width="12.77734375" customWidth="1"/>
    <col min="14871" max="14871" width="2.109375" customWidth="1"/>
    <col min="14872" max="14872" width="12.77734375" customWidth="1"/>
    <col min="14873" max="14873" width="2" customWidth="1"/>
    <col min="14874" max="14874" width="11.77734375" customWidth="1"/>
    <col min="14875" max="14875" width="11.44140625" customWidth="1"/>
    <col min="14876" max="14876" width="1.77734375" customWidth="1"/>
    <col min="14877" max="14877" width="11.77734375" customWidth="1"/>
    <col min="14878" max="14878" width="2.109375" customWidth="1"/>
    <col min="14879" max="14879" width="11.44140625" customWidth="1"/>
    <col min="14880" max="14880" width="0.5546875" customWidth="1"/>
    <col min="14881" max="14881" width="2.109375" customWidth="1"/>
    <col min="14882" max="14882" width="10.5546875" customWidth="1"/>
    <col min="14883" max="14883" width="11.109375" customWidth="1"/>
    <col min="14884" max="14884" width="2.109375" customWidth="1"/>
    <col min="14885" max="14885" width="11.109375" customWidth="1"/>
    <col min="14886" max="14886" width="2.109375" customWidth="1"/>
    <col min="14887" max="14887" width="12.44140625" customWidth="1"/>
    <col min="15107" max="15107" width="51" customWidth="1"/>
    <col min="15108" max="15108" width="2.109375" customWidth="1"/>
    <col min="15109" max="15109" width="14.109375" customWidth="1"/>
    <col min="15110" max="15111" width="8.77734375" customWidth="1"/>
    <col min="15112" max="15112" width="2" customWidth="1"/>
    <col min="15113" max="15113" width="14.77734375" customWidth="1"/>
    <col min="15114" max="15114" width="2" customWidth="1"/>
    <col min="15115" max="15115" width="14.77734375" customWidth="1"/>
    <col min="15116" max="15116" width="2.109375" customWidth="1"/>
    <col min="15117" max="15117" width="14.77734375" customWidth="1"/>
    <col min="15118" max="15118" width="2.109375" customWidth="1"/>
    <col min="15119" max="15119" width="14.77734375" customWidth="1"/>
    <col min="15120" max="15121" width="3.77734375" customWidth="1"/>
    <col min="15122" max="15122" width="12.44140625" customWidth="1"/>
    <col min="15123" max="15123" width="2.109375" customWidth="1"/>
    <col min="15124" max="15124" width="12.5546875" customWidth="1"/>
    <col min="15125" max="15125" width="2.109375" customWidth="1"/>
    <col min="15126" max="15126" width="12.77734375" customWidth="1"/>
    <col min="15127" max="15127" width="2.109375" customWidth="1"/>
    <col min="15128" max="15128" width="12.77734375" customWidth="1"/>
    <col min="15129" max="15129" width="2" customWidth="1"/>
    <col min="15130" max="15130" width="11.77734375" customWidth="1"/>
    <col min="15131" max="15131" width="11.44140625" customWidth="1"/>
    <col min="15132" max="15132" width="1.77734375" customWidth="1"/>
    <col min="15133" max="15133" width="11.77734375" customWidth="1"/>
    <col min="15134" max="15134" width="2.109375" customWidth="1"/>
    <col min="15135" max="15135" width="11.44140625" customWidth="1"/>
    <col min="15136" max="15136" width="0.5546875" customWidth="1"/>
    <col min="15137" max="15137" width="2.109375" customWidth="1"/>
    <col min="15138" max="15138" width="10.5546875" customWidth="1"/>
    <col min="15139" max="15139" width="11.109375" customWidth="1"/>
    <col min="15140" max="15140" width="2.109375" customWidth="1"/>
    <col min="15141" max="15141" width="11.109375" customWidth="1"/>
    <col min="15142" max="15142" width="2.109375" customWidth="1"/>
    <col min="15143" max="15143" width="12.44140625" customWidth="1"/>
    <col min="15363" max="15363" width="51" customWidth="1"/>
    <col min="15364" max="15364" width="2.109375" customWidth="1"/>
    <col min="15365" max="15365" width="14.109375" customWidth="1"/>
    <col min="15366" max="15367" width="8.77734375" customWidth="1"/>
    <col min="15368" max="15368" width="2" customWidth="1"/>
    <col min="15369" max="15369" width="14.77734375" customWidth="1"/>
    <col min="15370" max="15370" width="2" customWidth="1"/>
    <col min="15371" max="15371" width="14.77734375" customWidth="1"/>
    <col min="15372" max="15372" width="2.109375" customWidth="1"/>
    <col min="15373" max="15373" width="14.77734375" customWidth="1"/>
    <col min="15374" max="15374" width="2.109375" customWidth="1"/>
    <col min="15375" max="15375" width="14.77734375" customWidth="1"/>
    <col min="15376" max="15377" width="3.77734375" customWidth="1"/>
    <col min="15378" max="15378" width="12.44140625" customWidth="1"/>
    <col min="15379" max="15379" width="2.109375" customWidth="1"/>
    <col min="15380" max="15380" width="12.5546875" customWidth="1"/>
    <col min="15381" max="15381" width="2.109375" customWidth="1"/>
    <col min="15382" max="15382" width="12.77734375" customWidth="1"/>
    <col min="15383" max="15383" width="2.109375" customWidth="1"/>
    <col min="15384" max="15384" width="12.77734375" customWidth="1"/>
    <col min="15385" max="15385" width="2" customWidth="1"/>
    <col min="15386" max="15386" width="11.77734375" customWidth="1"/>
    <col min="15387" max="15387" width="11.44140625" customWidth="1"/>
    <col min="15388" max="15388" width="1.77734375" customWidth="1"/>
    <col min="15389" max="15389" width="11.77734375" customWidth="1"/>
    <col min="15390" max="15390" width="2.109375" customWidth="1"/>
    <col min="15391" max="15391" width="11.44140625" customWidth="1"/>
    <col min="15392" max="15392" width="0.5546875" customWidth="1"/>
    <col min="15393" max="15393" width="2.109375" customWidth="1"/>
    <col min="15394" max="15394" width="10.5546875" customWidth="1"/>
    <col min="15395" max="15395" width="11.109375" customWidth="1"/>
    <col min="15396" max="15396" width="2.109375" customWidth="1"/>
    <col min="15397" max="15397" width="11.109375" customWidth="1"/>
    <col min="15398" max="15398" width="2.109375" customWidth="1"/>
    <col min="15399" max="15399" width="12.44140625" customWidth="1"/>
    <col min="15619" max="15619" width="51" customWidth="1"/>
    <col min="15620" max="15620" width="2.109375" customWidth="1"/>
    <col min="15621" max="15621" width="14.109375" customWidth="1"/>
    <col min="15622" max="15623" width="8.77734375" customWidth="1"/>
    <col min="15624" max="15624" width="2" customWidth="1"/>
    <col min="15625" max="15625" width="14.77734375" customWidth="1"/>
    <col min="15626" max="15626" width="2" customWidth="1"/>
    <col min="15627" max="15627" width="14.77734375" customWidth="1"/>
    <col min="15628" max="15628" width="2.109375" customWidth="1"/>
    <col min="15629" max="15629" width="14.77734375" customWidth="1"/>
    <col min="15630" max="15630" width="2.109375" customWidth="1"/>
    <col min="15631" max="15631" width="14.77734375" customWidth="1"/>
    <col min="15632" max="15633" width="3.77734375" customWidth="1"/>
    <col min="15634" max="15634" width="12.44140625" customWidth="1"/>
    <col min="15635" max="15635" width="2.109375" customWidth="1"/>
    <col min="15636" max="15636" width="12.5546875" customWidth="1"/>
    <col min="15637" max="15637" width="2.109375" customWidth="1"/>
    <col min="15638" max="15638" width="12.77734375" customWidth="1"/>
    <col min="15639" max="15639" width="2.109375" customWidth="1"/>
    <col min="15640" max="15640" width="12.77734375" customWidth="1"/>
    <col min="15641" max="15641" width="2" customWidth="1"/>
    <col min="15642" max="15642" width="11.77734375" customWidth="1"/>
    <col min="15643" max="15643" width="11.44140625" customWidth="1"/>
    <col min="15644" max="15644" width="1.77734375" customWidth="1"/>
    <col min="15645" max="15645" width="11.77734375" customWidth="1"/>
    <col min="15646" max="15646" width="2.109375" customWidth="1"/>
    <col min="15647" max="15647" width="11.44140625" customWidth="1"/>
    <col min="15648" max="15648" width="0.5546875" customWidth="1"/>
    <col min="15649" max="15649" width="2.109375" customWidth="1"/>
    <col min="15650" max="15650" width="10.5546875" customWidth="1"/>
    <col min="15651" max="15651" width="11.109375" customWidth="1"/>
    <col min="15652" max="15652" width="2.109375" customWidth="1"/>
    <col min="15653" max="15653" width="11.109375" customWidth="1"/>
    <col min="15654" max="15654" width="2.109375" customWidth="1"/>
    <col min="15655" max="15655" width="12.44140625" customWidth="1"/>
    <col min="15875" max="15875" width="51" customWidth="1"/>
    <col min="15876" max="15876" width="2.109375" customWidth="1"/>
    <col min="15877" max="15877" width="14.109375" customWidth="1"/>
    <col min="15878" max="15879" width="8.77734375" customWidth="1"/>
    <col min="15880" max="15880" width="2" customWidth="1"/>
    <col min="15881" max="15881" width="14.77734375" customWidth="1"/>
    <col min="15882" max="15882" width="2" customWidth="1"/>
    <col min="15883" max="15883" width="14.77734375" customWidth="1"/>
    <col min="15884" max="15884" width="2.109375" customWidth="1"/>
    <col min="15885" max="15885" width="14.77734375" customWidth="1"/>
    <col min="15886" max="15886" width="2.109375" customWidth="1"/>
    <col min="15887" max="15887" width="14.77734375" customWidth="1"/>
    <col min="15888" max="15889" width="3.77734375" customWidth="1"/>
    <col min="15890" max="15890" width="12.44140625" customWidth="1"/>
    <col min="15891" max="15891" width="2.109375" customWidth="1"/>
    <col min="15892" max="15892" width="12.5546875" customWidth="1"/>
    <col min="15893" max="15893" width="2.109375" customWidth="1"/>
    <col min="15894" max="15894" width="12.77734375" customWidth="1"/>
    <col min="15895" max="15895" width="2.109375" customWidth="1"/>
    <col min="15896" max="15896" width="12.77734375" customWidth="1"/>
    <col min="15897" max="15897" width="2" customWidth="1"/>
    <col min="15898" max="15898" width="11.77734375" customWidth="1"/>
    <col min="15899" max="15899" width="11.44140625" customWidth="1"/>
    <col min="15900" max="15900" width="1.77734375" customWidth="1"/>
    <col min="15901" max="15901" width="11.77734375" customWidth="1"/>
    <col min="15902" max="15902" width="2.109375" customWidth="1"/>
    <col min="15903" max="15903" width="11.44140625" customWidth="1"/>
    <col min="15904" max="15904" width="0.5546875" customWidth="1"/>
    <col min="15905" max="15905" width="2.109375" customWidth="1"/>
    <col min="15906" max="15906" width="10.5546875" customWidth="1"/>
    <col min="15907" max="15907" width="11.109375" customWidth="1"/>
    <col min="15908" max="15908" width="2.109375" customWidth="1"/>
    <col min="15909" max="15909" width="11.109375" customWidth="1"/>
    <col min="15910" max="15910" width="2.109375" customWidth="1"/>
    <col min="15911" max="15911" width="12.44140625" customWidth="1"/>
    <col min="16131" max="16131" width="51" customWidth="1"/>
    <col min="16132" max="16132" width="2.109375" customWidth="1"/>
    <col min="16133" max="16133" width="14.109375" customWidth="1"/>
    <col min="16134" max="16135" width="8.77734375" customWidth="1"/>
    <col min="16136" max="16136" width="2" customWidth="1"/>
    <col min="16137" max="16137" width="14.77734375" customWidth="1"/>
    <col min="16138" max="16138" width="2" customWidth="1"/>
    <col min="16139" max="16139" width="14.77734375" customWidth="1"/>
    <col min="16140" max="16140" width="2.109375" customWidth="1"/>
    <col min="16141" max="16141" width="14.77734375" customWidth="1"/>
    <col min="16142" max="16142" width="2.109375" customWidth="1"/>
    <col min="16143" max="16143" width="14.77734375" customWidth="1"/>
    <col min="16144" max="16145" width="3.77734375" customWidth="1"/>
    <col min="16146" max="16146" width="12.44140625" customWidth="1"/>
    <col min="16147" max="16147" width="2.109375" customWidth="1"/>
    <col min="16148" max="16148" width="12.5546875" customWidth="1"/>
    <col min="16149" max="16149" width="2.109375" customWidth="1"/>
    <col min="16150" max="16150" width="12.77734375" customWidth="1"/>
    <col min="16151" max="16151" width="2.109375" customWidth="1"/>
    <col min="16152" max="16152" width="12.77734375" customWidth="1"/>
    <col min="16153" max="16153" width="2" customWidth="1"/>
    <col min="16154" max="16154" width="11.77734375" customWidth="1"/>
    <col min="16155" max="16155" width="11.44140625" customWidth="1"/>
    <col min="16156" max="16156" width="1.77734375" customWidth="1"/>
    <col min="16157" max="16157" width="11.77734375" customWidth="1"/>
    <col min="16158" max="16158" width="2.109375" customWidth="1"/>
    <col min="16159" max="16159" width="11.44140625" customWidth="1"/>
    <col min="16160" max="16160" width="0.5546875" customWidth="1"/>
    <col min="16161" max="16161" width="2.109375" customWidth="1"/>
    <col min="16162" max="16162" width="10.5546875" customWidth="1"/>
    <col min="16163" max="16163" width="11.109375" customWidth="1"/>
    <col min="16164" max="16164" width="2.109375" customWidth="1"/>
    <col min="16165" max="16165" width="11.109375" customWidth="1"/>
    <col min="16166" max="16166" width="2.109375" customWidth="1"/>
    <col min="16167" max="16167" width="12.44140625" customWidth="1"/>
  </cols>
  <sheetData>
    <row r="1" spans="1:15">
      <c r="A1" s="200" t="s">
        <v>60</v>
      </c>
    </row>
    <row r="3" spans="1:15" ht="18" customHeight="1">
      <c r="A3" s="29" t="s">
        <v>112</v>
      </c>
      <c r="B3" s="28"/>
      <c r="C3" s="42"/>
      <c r="D3" s="42"/>
      <c r="E3" s="42"/>
      <c r="F3" s="42"/>
      <c r="G3" s="42"/>
      <c r="H3" s="42"/>
      <c r="I3" s="42"/>
      <c r="J3" s="42"/>
      <c r="K3" s="42"/>
      <c r="L3" s="42"/>
      <c r="M3" s="42"/>
      <c r="N3" s="42"/>
      <c r="O3" s="42"/>
    </row>
    <row r="4" spans="1:15" ht="18" customHeight="1">
      <c r="A4" s="29" t="s">
        <v>153</v>
      </c>
      <c r="B4" s="28"/>
      <c r="C4" s="42"/>
      <c r="D4" s="42"/>
      <c r="E4" s="42"/>
      <c r="F4" s="42"/>
      <c r="G4" s="42"/>
      <c r="H4" s="42"/>
      <c r="I4" s="42"/>
      <c r="J4" s="42"/>
      <c r="K4" s="42"/>
      <c r="L4" s="42"/>
      <c r="M4" s="42"/>
      <c r="N4" s="42"/>
      <c r="O4" s="42"/>
    </row>
    <row r="5" spans="1:15" ht="18" customHeight="1">
      <c r="A5" s="29" t="s">
        <v>188</v>
      </c>
      <c r="B5" s="119"/>
      <c r="C5" s="120"/>
      <c r="D5" s="120"/>
      <c r="E5" s="120"/>
      <c r="F5" s="120"/>
      <c r="G5" s="120"/>
      <c r="H5" s="120"/>
      <c r="I5" s="120"/>
      <c r="J5" s="120"/>
      <c r="K5" s="120"/>
      <c r="L5" s="120"/>
      <c r="M5" s="120"/>
      <c r="N5" s="120"/>
      <c r="O5" s="121" t="s">
        <v>154</v>
      </c>
    </row>
    <row r="6" spans="1:15" ht="18" customHeight="1">
      <c r="A6" s="144" t="s">
        <v>155</v>
      </c>
      <c r="B6" s="119"/>
      <c r="C6" s="120"/>
      <c r="D6" s="120"/>
      <c r="E6" s="120"/>
      <c r="F6" s="120"/>
      <c r="G6" s="120"/>
      <c r="H6" s="120"/>
      <c r="I6" s="120"/>
      <c r="J6" s="120"/>
      <c r="K6" s="120"/>
      <c r="L6" s="120"/>
      <c r="M6" s="120"/>
      <c r="N6" s="120"/>
      <c r="O6" s="36" t="s">
        <v>189</v>
      </c>
    </row>
    <row r="7" spans="1:15" ht="18" customHeight="1">
      <c r="A7" s="144" t="s">
        <v>223</v>
      </c>
      <c r="B7" s="119"/>
      <c r="C7" s="120"/>
      <c r="D7" s="120"/>
      <c r="E7" s="120"/>
      <c r="F7" s="120"/>
      <c r="G7" s="120"/>
      <c r="H7" s="120"/>
      <c r="I7" s="120"/>
      <c r="J7" s="120"/>
      <c r="K7" s="120"/>
      <c r="L7" s="120"/>
      <c r="M7" s="120"/>
      <c r="N7" s="120"/>
      <c r="O7" s="36"/>
    </row>
    <row r="8" spans="1:15" ht="18" customHeight="1">
      <c r="A8" s="81" t="s">
        <v>1291</v>
      </c>
      <c r="B8" s="119"/>
      <c r="C8" s="120"/>
      <c r="D8" s="120"/>
      <c r="E8" s="120"/>
      <c r="F8" s="120"/>
      <c r="G8" s="120"/>
      <c r="H8" s="120"/>
      <c r="I8" s="120"/>
      <c r="J8" s="120"/>
      <c r="K8" s="120"/>
      <c r="L8" s="120"/>
      <c r="M8" s="120"/>
      <c r="N8" s="120"/>
      <c r="O8" s="120"/>
    </row>
    <row r="9" spans="1:15" ht="16.350000000000001" customHeight="1">
      <c r="A9" s="33" t="s">
        <v>157</v>
      </c>
      <c r="B9" s="1"/>
      <c r="C9" s="120"/>
      <c r="D9" s="120"/>
      <c r="E9" s="120"/>
      <c r="F9" s="120"/>
      <c r="G9" s="120"/>
      <c r="H9" s="120"/>
      <c r="I9" s="120"/>
      <c r="J9" s="120"/>
      <c r="K9" s="120"/>
      <c r="L9" s="120"/>
      <c r="M9" s="120"/>
      <c r="N9" s="120"/>
      <c r="O9" s="120"/>
    </row>
    <row r="10" spans="1:15" ht="18">
      <c r="A10" s="80"/>
      <c r="B10" s="119"/>
      <c r="C10" s="120"/>
      <c r="D10" s="120"/>
      <c r="E10" s="120"/>
      <c r="F10" s="120"/>
      <c r="G10" s="120"/>
      <c r="H10" s="120"/>
      <c r="I10" s="120"/>
      <c r="J10" s="120"/>
      <c r="K10" s="120"/>
      <c r="L10" s="120"/>
      <c r="M10" s="120"/>
      <c r="N10" s="120"/>
      <c r="O10" s="120"/>
    </row>
    <row r="11" spans="1:15">
      <c r="A11" s="122"/>
      <c r="B11" s="119"/>
      <c r="C11" s="120"/>
      <c r="D11" s="120"/>
      <c r="E11" s="120"/>
      <c r="F11" s="120"/>
      <c r="G11" s="120"/>
      <c r="H11" s="120"/>
      <c r="I11" s="120"/>
      <c r="J11" s="120"/>
      <c r="K11" s="120"/>
      <c r="L11" s="120"/>
      <c r="M11" s="120"/>
      <c r="N11" s="120"/>
      <c r="O11" s="120"/>
    </row>
    <row r="12" spans="1:15" ht="15.75">
      <c r="A12" s="31"/>
      <c r="B12" s="31"/>
      <c r="C12" s="762"/>
      <c r="D12" s="762"/>
      <c r="E12" s="762"/>
      <c r="F12" s="762"/>
      <c r="G12" s="762"/>
      <c r="H12" s="762"/>
      <c r="I12" s="762"/>
      <c r="J12" s="762"/>
      <c r="K12" s="762"/>
      <c r="L12" s="762"/>
      <c r="M12" s="762"/>
      <c r="N12" s="762"/>
      <c r="O12" s="762"/>
    </row>
    <row r="13" spans="1:15" ht="15.75">
      <c r="A13" s="31"/>
      <c r="B13" s="31"/>
      <c r="C13" s="39"/>
      <c r="D13" s="39"/>
      <c r="E13" s="39"/>
      <c r="F13" s="39"/>
      <c r="G13" s="39"/>
      <c r="H13" s="39"/>
      <c r="I13" s="39"/>
      <c r="J13" s="39"/>
      <c r="K13" s="39"/>
      <c r="L13" s="39"/>
      <c r="M13" s="39"/>
      <c r="N13" s="39"/>
      <c r="O13" s="404" t="s">
        <v>158</v>
      </c>
    </row>
    <row r="14" spans="1:15" ht="15.75">
      <c r="A14" s="31"/>
      <c r="B14" s="31"/>
      <c r="C14" s="39"/>
      <c r="D14" s="39"/>
      <c r="E14" s="39"/>
      <c r="F14" s="39"/>
      <c r="G14" s="39"/>
      <c r="H14" s="39"/>
      <c r="I14" s="39"/>
      <c r="J14" s="39"/>
      <c r="K14" s="39"/>
      <c r="L14" s="39"/>
      <c r="M14" s="39"/>
      <c r="N14" s="39"/>
      <c r="O14" s="125" t="s">
        <v>159</v>
      </c>
    </row>
    <row r="15" spans="1:15" ht="15.75">
      <c r="A15" s="31"/>
      <c r="B15" s="31"/>
      <c r="C15" s="763" t="s">
        <v>160</v>
      </c>
      <c r="D15" s="763"/>
      <c r="E15" s="763"/>
      <c r="F15" s="763"/>
      <c r="G15" s="763"/>
      <c r="H15" s="39"/>
      <c r="I15" s="39"/>
      <c r="J15" s="39"/>
      <c r="K15" s="125" t="s">
        <v>190</v>
      </c>
      <c r="L15" s="125"/>
      <c r="M15" s="404" t="s">
        <v>191</v>
      </c>
      <c r="N15" s="404"/>
      <c r="O15" s="125" t="s">
        <v>161</v>
      </c>
    </row>
    <row r="16" spans="1:15" ht="15.75">
      <c r="A16" s="31"/>
      <c r="B16" s="31"/>
      <c r="C16" s="404" t="s">
        <v>162</v>
      </c>
      <c r="D16" s="404"/>
      <c r="E16" s="390" t="s">
        <v>163</v>
      </c>
      <c r="F16" s="404"/>
      <c r="G16" s="125" t="s">
        <v>164</v>
      </c>
      <c r="H16" s="39"/>
      <c r="I16" s="391" t="s">
        <v>165</v>
      </c>
      <c r="J16" s="125"/>
      <c r="K16" s="391" t="s">
        <v>165</v>
      </c>
      <c r="L16" s="125"/>
      <c r="M16" s="391" t="s">
        <v>165</v>
      </c>
      <c r="N16" s="125"/>
      <c r="O16" s="125" t="s">
        <v>166</v>
      </c>
    </row>
    <row r="17" spans="1:15">
      <c r="A17" s="1"/>
      <c r="B17" s="119"/>
      <c r="C17" s="126"/>
      <c r="D17" s="120"/>
      <c r="E17" s="120"/>
      <c r="F17" s="120"/>
      <c r="G17" s="126"/>
      <c r="H17" s="120"/>
      <c r="I17" s="126"/>
      <c r="J17" s="120"/>
      <c r="K17" s="120"/>
      <c r="L17" s="120"/>
      <c r="M17" s="120"/>
      <c r="N17" s="120"/>
      <c r="O17" s="126"/>
    </row>
    <row r="18" spans="1:15" ht="15.75">
      <c r="A18" s="99" t="s">
        <v>72</v>
      </c>
      <c r="B18" s="31"/>
      <c r="C18" s="30"/>
      <c r="D18" s="30"/>
      <c r="E18" s="30"/>
      <c r="F18" s="30"/>
      <c r="G18" s="30"/>
      <c r="H18" s="30"/>
      <c r="I18" s="30"/>
      <c r="J18" s="30"/>
      <c r="K18" s="30"/>
      <c r="L18" s="30"/>
      <c r="M18" s="30"/>
      <c r="N18" s="30"/>
      <c r="O18" s="30"/>
    </row>
    <row r="19" spans="1:15">
      <c r="A19" s="116" t="s">
        <v>192</v>
      </c>
      <c r="B19" s="32" t="s">
        <v>74</v>
      </c>
      <c r="C19" s="133">
        <f>'Exhibit D Special State'!C19</f>
        <v>1397000</v>
      </c>
      <c r="D19" s="35"/>
      <c r="E19" s="133">
        <f>'Exhibit D Special State'!E19</f>
        <v>1372000</v>
      </c>
      <c r="F19" s="26"/>
      <c r="G19" s="133">
        <f>'Exhibit D Special State'!G19</f>
        <v>1352000</v>
      </c>
      <c r="H19" s="26"/>
      <c r="I19" s="133">
        <f>'Exhibit D Special State'!I19</f>
        <v>1349400</v>
      </c>
      <c r="J19" s="133"/>
      <c r="K19" s="133">
        <v>0</v>
      </c>
      <c r="L19" s="133"/>
      <c r="M19" s="133">
        <f t="shared" ref="M19:M23" si="0">+I19+K19</f>
        <v>1349400</v>
      </c>
      <c r="N19" s="133"/>
      <c r="O19" s="133">
        <f>ROUND(SUM(M19)-SUM(G19),1)</f>
        <v>-2600</v>
      </c>
    </row>
    <row r="20" spans="1:15">
      <c r="A20" s="116" t="s">
        <v>193</v>
      </c>
      <c r="B20" s="32" t="s">
        <v>74</v>
      </c>
      <c r="C20" s="19">
        <f>'Exhibit D Special State'!C20</f>
        <v>2218000</v>
      </c>
      <c r="D20" s="35"/>
      <c r="E20" s="19">
        <f>'Exhibit D Special State'!E20</f>
        <v>2223000</v>
      </c>
      <c r="F20" s="26"/>
      <c r="G20" s="19">
        <f>'Exhibit D Special State'!G20</f>
        <v>2269000</v>
      </c>
      <c r="H20" s="26"/>
      <c r="I20" s="19">
        <f>'Exhibit D Special State'!I20</f>
        <v>2275100</v>
      </c>
      <c r="J20" s="19"/>
      <c r="K20" s="19">
        <v>0</v>
      </c>
      <c r="L20" s="19"/>
      <c r="M20" s="19">
        <f t="shared" si="0"/>
        <v>2275100</v>
      </c>
      <c r="N20" s="19"/>
      <c r="O20" s="19">
        <f t="shared" ref="O20:O24" si="1">ROUND(SUM(M20)-SUM(G20),1)</f>
        <v>6100</v>
      </c>
    </row>
    <row r="21" spans="1:15">
      <c r="A21" s="116" t="s">
        <v>194</v>
      </c>
      <c r="B21" s="32" t="s">
        <v>74</v>
      </c>
      <c r="C21" s="19">
        <f>'Exhibit D Special State'!C21</f>
        <v>2791000</v>
      </c>
      <c r="D21" s="35"/>
      <c r="E21" s="19">
        <f>'Exhibit D Special State'!E21</f>
        <v>2609000</v>
      </c>
      <c r="F21" s="26"/>
      <c r="G21" s="19">
        <f>'Exhibit D Special State'!G21</f>
        <v>2493000</v>
      </c>
      <c r="H21" s="26"/>
      <c r="I21" s="19">
        <f>'Exhibit D Special State'!I21</f>
        <v>2668000</v>
      </c>
      <c r="J21" s="19"/>
      <c r="K21" s="19">
        <v>0</v>
      </c>
      <c r="L21" s="19"/>
      <c r="M21" s="19">
        <f t="shared" si="0"/>
        <v>2668000</v>
      </c>
      <c r="N21" s="19"/>
      <c r="O21" s="19">
        <f t="shared" si="1"/>
        <v>175000</v>
      </c>
    </row>
    <row r="22" spans="1:15">
      <c r="A22" s="100" t="s">
        <v>195</v>
      </c>
      <c r="B22" s="31" t="s">
        <v>74</v>
      </c>
      <c r="C22" s="19">
        <f>'Exhibit D Special State'!C22+'Exhibit D Special Federal'!C19</f>
        <v>24108000</v>
      </c>
      <c r="D22" s="30"/>
      <c r="E22" s="19">
        <f>'Exhibit D Special State'!E22+'Exhibit D Special Federal'!E19</f>
        <v>24774000</v>
      </c>
      <c r="F22" s="19"/>
      <c r="G22" s="19">
        <f>'Exhibit D Special State'!G22+'Exhibit D Special Federal'!G19</f>
        <v>25745000</v>
      </c>
      <c r="H22" s="19"/>
      <c r="I22" s="19">
        <f>'Exhibit D Special State'!I22+'Exhibit D Special Federal'!I19</f>
        <v>27321100</v>
      </c>
      <c r="J22" s="19"/>
      <c r="K22" s="19">
        <v>0</v>
      </c>
      <c r="L22" s="19"/>
      <c r="M22" s="19">
        <f t="shared" si="0"/>
        <v>27321100</v>
      </c>
      <c r="N22" s="19"/>
      <c r="O22" s="19">
        <f t="shared" si="1"/>
        <v>1576100</v>
      </c>
    </row>
    <row r="23" spans="1:15">
      <c r="A23" s="100" t="s">
        <v>196</v>
      </c>
      <c r="B23" s="31" t="s">
        <v>74</v>
      </c>
      <c r="C23" s="19">
        <f>'Exhibit D Special State'!C23+'Exhibit D Special Federal'!C20</f>
        <v>90834000</v>
      </c>
      <c r="D23" s="30"/>
      <c r="E23" s="19">
        <f>'Exhibit D Special State'!E23+'Exhibit D Special Federal'!E20</f>
        <v>94760000</v>
      </c>
      <c r="F23" s="19"/>
      <c r="G23" s="19">
        <f>'Exhibit D Special State'!G23+'Exhibit D Special Federal'!G20</f>
        <v>94216000</v>
      </c>
      <c r="H23" s="19"/>
      <c r="I23" s="19">
        <f>'Exhibit D Special State'!I23+'Exhibit D Special Federal'!I20</f>
        <v>95972900</v>
      </c>
      <c r="J23" s="16"/>
      <c r="K23" s="16">
        <v>0</v>
      </c>
      <c r="L23" s="16"/>
      <c r="M23" s="19">
        <f t="shared" si="0"/>
        <v>95972900</v>
      </c>
      <c r="N23" s="19"/>
      <c r="O23" s="19">
        <f t="shared" si="1"/>
        <v>1756900</v>
      </c>
    </row>
    <row r="24" spans="1:15">
      <c r="A24" s="100" t="s">
        <v>197</v>
      </c>
      <c r="B24" s="31" t="s">
        <v>74</v>
      </c>
      <c r="C24" s="19">
        <f>'Exhibit D Special State'!C24+'Exhibit D Special Federal'!C21</f>
        <v>3781000</v>
      </c>
      <c r="D24" s="30"/>
      <c r="E24" s="19">
        <f>'Exhibit D Special State'!E24+'Exhibit D Special Federal'!E21</f>
        <v>3861000</v>
      </c>
      <c r="F24" s="19"/>
      <c r="G24" s="19">
        <f>'Exhibit D Special State'!G24+'Exhibit D Special Federal'!G21</f>
        <v>3858000</v>
      </c>
      <c r="H24" s="19"/>
      <c r="I24" s="19">
        <f>'Exhibit D Special State'!I24+'Exhibit D Special Federal'!I21</f>
        <v>4369400</v>
      </c>
      <c r="J24" s="16"/>
      <c r="K24" s="16">
        <f>ROUND('Exhibit A-2 Summary'!G48,-2)</f>
        <v>-589800</v>
      </c>
      <c r="L24" s="16"/>
      <c r="M24" s="19">
        <f>+I24+K24</f>
        <v>3779600</v>
      </c>
      <c r="N24" s="19"/>
      <c r="O24" s="19">
        <f t="shared" si="1"/>
        <v>-78400</v>
      </c>
    </row>
    <row r="25" spans="1:15" ht="15.75">
      <c r="A25" s="40" t="s">
        <v>198</v>
      </c>
      <c r="B25" s="31" t="s">
        <v>74</v>
      </c>
      <c r="C25" s="17">
        <f>ROUND(SUM(C19:C24),1)</f>
        <v>125129000</v>
      </c>
      <c r="D25" s="39"/>
      <c r="E25" s="17">
        <f>ROUND(SUM(E19:E24),1)</f>
        <v>129599000</v>
      </c>
      <c r="F25" s="22"/>
      <c r="G25" s="17">
        <f>ROUND(SUM(G19:G24),1)</f>
        <v>129933000</v>
      </c>
      <c r="H25" s="22"/>
      <c r="I25" s="17">
        <f>ROUND(SUM(I19:I24),1)</f>
        <v>133955900</v>
      </c>
      <c r="J25" s="22"/>
      <c r="K25" s="471">
        <f>+K24</f>
        <v>-589800</v>
      </c>
      <c r="L25" s="22"/>
      <c r="M25" s="471">
        <f>SUM(M19:M24)</f>
        <v>133366100</v>
      </c>
      <c r="N25" s="22"/>
      <c r="O25" s="17">
        <f>ROUND(SUM(O19:O24),1)</f>
        <v>3433100</v>
      </c>
    </row>
    <row r="26" spans="1:15">
      <c r="A26" s="31"/>
      <c r="B26" s="31" t="s">
        <v>74</v>
      </c>
      <c r="C26" s="38"/>
      <c r="D26" s="30"/>
      <c r="E26" s="38"/>
      <c r="F26" s="30"/>
      <c r="G26" s="38"/>
      <c r="H26" s="30"/>
      <c r="I26" s="38"/>
      <c r="J26" s="30"/>
      <c r="K26" s="30"/>
      <c r="L26" s="30"/>
      <c r="M26" s="30"/>
      <c r="N26" s="30"/>
      <c r="O26" s="38"/>
    </row>
    <row r="27" spans="1:15" ht="15.75">
      <c r="A27" s="33" t="s">
        <v>80</v>
      </c>
      <c r="B27" s="31" t="s">
        <v>74</v>
      </c>
      <c r="C27" s="30"/>
      <c r="D27" s="30"/>
      <c r="E27" s="30"/>
      <c r="F27" s="30"/>
      <c r="G27" s="30"/>
      <c r="H27" s="30"/>
      <c r="I27" s="30"/>
      <c r="J27" s="30"/>
      <c r="K27" s="30"/>
      <c r="L27" s="30"/>
      <c r="M27" s="30"/>
      <c r="N27" s="30"/>
      <c r="O27" s="30"/>
    </row>
    <row r="28" spans="1:15">
      <c r="A28" s="100" t="s">
        <v>178</v>
      </c>
      <c r="B28" s="31" t="s">
        <v>74</v>
      </c>
      <c r="C28" s="19">
        <f>'Exhibit D Special State'!C28+'Exhibit D Special Federal'!C25</f>
        <v>108946000</v>
      </c>
      <c r="D28" s="19"/>
      <c r="E28" s="19">
        <f>'Exhibit D Special State'!E28+'Exhibit D Special Federal'!E25</f>
        <v>112080000</v>
      </c>
      <c r="F28" s="19"/>
      <c r="G28" s="19">
        <f>'Exhibit D Special State'!G28+'Exhibit D Special Federal'!G25</f>
        <v>110611000</v>
      </c>
      <c r="H28" s="19"/>
      <c r="I28" s="19">
        <f>'Exhibit D Special State'!I28+'Exhibit D Special Federal'!I25</f>
        <v>110789500</v>
      </c>
      <c r="J28" s="26"/>
      <c r="K28" s="26">
        <v>0</v>
      </c>
      <c r="L28" s="26"/>
      <c r="M28" s="19">
        <f t="shared" ref="M28:M31" si="2">+I28+K28</f>
        <v>110789500</v>
      </c>
      <c r="N28" s="19"/>
      <c r="O28" s="19">
        <f t="shared" ref="O28:O31" si="3">ROUND(SUM(M28)-SUM(G28),1)</f>
        <v>178500</v>
      </c>
    </row>
    <row r="29" spans="1:15">
      <c r="A29" s="100" t="s">
        <v>179</v>
      </c>
      <c r="B29" s="31" t="s">
        <v>74</v>
      </c>
      <c r="C29" s="19">
        <f>'Exhibit D Special State'!C29+'Exhibit D Special Federal'!C26</f>
        <v>13191000</v>
      </c>
      <c r="D29" s="19"/>
      <c r="E29" s="19">
        <f>'Exhibit D Special State'!E29+'Exhibit D Special Federal'!E26</f>
        <v>13627000</v>
      </c>
      <c r="F29" s="19"/>
      <c r="G29" s="19">
        <f>'Exhibit D Special State'!G29+'Exhibit D Special Federal'!G26</f>
        <v>13671000</v>
      </c>
      <c r="H29" s="19"/>
      <c r="I29" s="19">
        <f>'Exhibit D Special State'!I29+'Exhibit D Special Federal'!I26</f>
        <v>13710000</v>
      </c>
      <c r="J29" s="26"/>
      <c r="K29" s="26">
        <v>0</v>
      </c>
      <c r="L29" s="26"/>
      <c r="M29" s="19">
        <f t="shared" si="2"/>
        <v>13710000</v>
      </c>
      <c r="N29" s="19"/>
      <c r="O29" s="19">
        <f t="shared" si="3"/>
        <v>39000</v>
      </c>
    </row>
    <row r="30" spans="1:15">
      <c r="A30" s="34" t="s">
        <v>199</v>
      </c>
      <c r="B30" s="31" t="s">
        <v>74</v>
      </c>
      <c r="C30" s="19">
        <f>'Exhibit D Special State'!C30+'Exhibit D Special Federal'!C27</f>
        <v>1676000</v>
      </c>
      <c r="D30" s="19"/>
      <c r="E30" s="19">
        <f>'Exhibit D Special State'!E30+'Exhibit D Special Federal'!E27</f>
        <v>1753000</v>
      </c>
      <c r="F30" s="19"/>
      <c r="G30" s="19">
        <f>'Exhibit D Special State'!G30+'Exhibit D Special Federal'!G27</f>
        <v>1930000</v>
      </c>
      <c r="H30" s="19"/>
      <c r="I30" s="19">
        <f>'Exhibit D Special State'!I30+'Exhibit D Special Federal'!I27</f>
        <v>1918800</v>
      </c>
      <c r="J30" s="26"/>
      <c r="K30" s="26">
        <v>0</v>
      </c>
      <c r="L30" s="26"/>
      <c r="M30" s="19">
        <f t="shared" si="2"/>
        <v>1918800</v>
      </c>
      <c r="N30" s="19"/>
      <c r="O30" s="19">
        <f t="shared" si="3"/>
        <v>-11200</v>
      </c>
    </row>
    <row r="31" spans="1:15">
      <c r="A31" s="34" t="s">
        <v>201</v>
      </c>
      <c r="B31" s="31" t="s">
        <v>74</v>
      </c>
      <c r="C31" s="19">
        <f>'Exhibit D Special State'!C31+'Exhibit D Special Federal'!C28</f>
        <v>1923000</v>
      </c>
      <c r="D31" s="19"/>
      <c r="E31" s="19">
        <f>'Exhibit D Special State'!E31+'Exhibit D Special Federal'!E28</f>
        <v>2463000</v>
      </c>
      <c r="F31" s="19"/>
      <c r="G31" s="19">
        <f>'Exhibit D Special State'!G31+'Exhibit D Special Federal'!G28</f>
        <v>2650000</v>
      </c>
      <c r="H31" s="19"/>
      <c r="I31" s="19">
        <f>'Exhibit D Special State'!I31+'Exhibit D Special Federal'!I28</f>
        <v>4448200</v>
      </c>
      <c r="J31" s="16"/>
      <c r="K31" s="16">
        <f>-ROUND('Exhibit A-2 Summary'!G49,-2)</f>
        <v>-589800</v>
      </c>
      <c r="L31" s="16"/>
      <c r="M31" s="19">
        <f t="shared" si="2"/>
        <v>3858400</v>
      </c>
      <c r="N31" s="19"/>
      <c r="O31" s="19">
        <f t="shared" si="3"/>
        <v>1208400</v>
      </c>
    </row>
    <row r="32" spans="1:15" ht="15.75">
      <c r="A32" s="40" t="s">
        <v>202</v>
      </c>
      <c r="B32" s="31" t="s">
        <v>74</v>
      </c>
      <c r="C32" s="17">
        <f>ROUND(SUM(C28:C31),1)</f>
        <v>125736000</v>
      </c>
      <c r="D32" s="22"/>
      <c r="E32" s="17">
        <f>ROUND(SUM(E28:E31),1)</f>
        <v>129923000</v>
      </c>
      <c r="F32" s="22"/>
      <c r="G32" s="17">
        <f>ROUND(SUM(G28:G31),1)</f>
        <v>128862000</v>
      </c>
      <c r="H32" s="22"/>
      <c r="I32" s="17">
        <f>ROUND(SUM(I28:I31),1)</f>
        <v>130866500</v>
      </c>
      <c r="J32" s="22"/>
      <c r="K32" s="471">
        <f>+K31</f>
        <v>-589800</v>
      </c>
      <c r="L32" s="22"/>
      <c r="M32" s="471">
        <f>SUM(M28:M31)</f>
        <v>130276700</v>
      </c>
      <c r="N32" s="22"/>
      <c r="O32" s="17">
        <f>ROUND(SUM(O28:O31),1)</f>
        <v>1414700</v>
      </c>
    </row>
    <row r="33" spans="1:15" ht="15.75">
      <c r="A33" s="40"/>
      <c r="B33" s="31"/>
      <c r="C33" s="17"/>
      <c r="D33" s="22"/>
      <c r="E33" s="17"/>
      <c r="F33" s="22"/>
      <c r="G33" s="17"/>
      <c r="H33" s="22"/>
      <c r="I33" s="17"/>
      <c r="J33" s="22"/>
      <c r="K33" s="22"/>
      <c r="L33" s="22"/>
      <c r="M33" s="22"/>
      <c r="N33" s="22"/>
      <c r="O33" s="17"/>
    </row>
    <row r="34" spans="1:15" ht="15.75">
      <c r="A34" s="33" t="s">
        <v>186</v>
      </c>
      <c r="B34" s="31"/>
      <c r="C34" s="19"/>
      <c r="D34" s="19"/>
      <c r="E34" s="19"/>
      <c r="F34" s="19"/>
      <c r="G34" s="19"/>
      <c r="H34" s="19"/>
      <c r="I34" s="19"/>
      <c r="J34" s="19"/>
      <c r="K34" s="19"/>
      <c r="L34" s="19"/>
      <c r="M34" s="19"/>
      <c r="N34" s="19"/>
      <c r="O34" s="19"/>
    </row>
    <row r="35" spans="1:15" ht="15.75">
      <c r="A35" s="40" t="s">
        <v>187</v>
      </c>
      <c r="B35" s="31" t="s">
        <v>74</v>
      </c>
      <c r="C35" s="22">
        <f>ROUND(SUM(C25)-SUM(C32),1)</f>
        <v>-607000</v>
      </c>
      <c r="D35" s="22"/>
      <c r="E35" s="22">
        <f>ROUND(SUM(E25)-SUM(E32),1)</f>
        <v>-324000</v>
      </c>
      <c r="F35" s="22"/>
      <c r="G35" s="22">
        <f>ROUND(SUM(G25)-SUM(G32),1)</f>
        <v>1071000</v>
      </c>
      <c r="H35" s="22"/>
      <c r="I35" s="22">
        <f>ROUND(SUM(I25)-SUM(I32),1)</f>
        <v>3089400</v>
      </c>
      <c r="J35" s="22"/>
      <c r="K35" s="392">
        <f>+K25-K32</f>
        <v>0</v>
      </c>
      <c r="L35" s="22"/>
      <c r="M35" s="392">
        <f>+M25-M32</f>
        <v>3089400</v>
      </c>
      <c r="N35" s="22"/>
      <c r="O35" s="22">
        <f>ROUND(SUM(O25)-SUM(O32),1)</f>
        <v>2018400</v>
      </c>
    </row>
    <row r="36" spans="1:15">
      <c r="A36" s="31"/>
      <c r="B36" s="31"/>
      <c r="C36" s="18"/>
      <c r="D36" s="19"/>
      <c r="E36" s="18"/>
      <c r="F36" s="19"/>
      <c r="G36" s="18"/>
      <c r="H36" s="19"/>
      <c r="I36" s="18"/>
      <c r="J36" s="19"/>
      <c r="K36" s="19"/>
      <c r="L36" s="19"/>
      <c r="M36" s="19"/>
      <c r="N36" s="19"/>
      <c r="O36" s="18"/>
    </row>
    <row r="37" spans="1:15" ht="24" customHeight="1">
      <c r="A37" s="40" t="s">
        <v>103</v>
      </c>
      <c r="B37" s="2" t="s">
        <v>74</v>
      </c>
      <c r="C37" s="22">
        <f>'Exhibit D Special State'!C37+'Exhibit D Special Federal'!C34</f>
        <v>18118000</v>
      </c>
      <c r="D37" s="135"/>
      <c r="E37" s="22">
        <f>'Exhibit D Special State'!E37+'Exhibit D Special Federal'!E34</f>
        <v>18118000</v>
      </c>
      <c r="F37" s="135"/>
      <c r="G37" s="22">
        <f>'Exhibit D Special State'!G37+'Exhibit D Special Federal'!G34</f>
        <v>18118000</v>
      </c>
      <c r="H37" s="135"/>
      <c r="I37" s="22">
        <f>'Exhibit D Special State'!I37+'Exhibit D Special Federal'!I34</f>
        <v>18119200</v>
      </c>
      <c r="J37" s="22"/>
      <c r="K37" s="472">
        <f>+K35</f>
        <v>0</v>
      </c>
      <c r="L37" s="22"/>
      <c r="M37" s="22">
        <f>+I37+K37</f>
        <v>18119200</v>
      </c>
      <c r="N37" s="22"/>
      <c r="O37" s="22">
        <f>ROUND(SUM(I37)-SUM(G37),1)</f>
        <v>1200</v>
      </c>
    </row>
    <row r="38" spans="1:15" ht="24.75" customHeight="1" thickBot="1">
      <c r="A38" s="40" t="s">
        <v>104</v>
      </c>
      <c r="B38" s="31" t="s">
        <v>74</v>
      </c>
      <c r="C38" s="137">
        <f>ROUND(SUM(C34:C37),1)</f>
        <v>17511000</v>
      </c>
      <c r="D38" s="37"/>
      <c r="E38" s="137">
        <f>ROUND(SUM(E34:E37),1)</f>
        <v>17794000</v>
      </c>
      <c r="F38" s="37"/>
      <c r="G38" s="137">
        <f>ROUND(SUM(G34:G37),1)</f>
        <v>19189000</v>
      </c>
      <c r="H38" s="37"/>
      <c r="I38" s="137">
        <f>ROUND(SUM(I34:I37),1)</f>
        <v>21208600</v>
      </c>
      <c r="J38" s="418"/>
      <c r="K38" s="137">
        <f>+K37</f>
        <v>0</v>
      </c>
      <c r="L38" s="418"/>
      <c r="M38" s="473">
        <f>+M35+M37</f>
        <v>21208600</v>
      </c>
      <c r="N38" s="474"/>
      <c r="O38" s="137">
        <f>ROUND(SUM(I38)-SUM(G38),1)</f>
        <v>2019600</v>
      </c>
    </row>
    <row r="39" spans="1:15" ht="24.75" customHeight="1" thickTop="1">
      <c r="A39" s="40"/>
      <c r="B39" s="31"/>
      <c r="C39" s="475"/>
      <c r="D39" s="37"/>
      <c r="E39" s="418"/>
      <c r="F39" s="37"/>
      <c r="G39" s="418"/>
      <c r="H39" s="37"/>
      <c r="I39" s="418"/>
      <c r="J39" s="418"/>
      <c r="K39" s="418"/>
      <c r="L39" s="418"/>
      <c r="M39" s="37"/>
      <c r="N39" s="37"/>
      <c r="O39" s="418"/>
    </row>
    <row r="40" spans="1:15" ht="15.75">
      <c r="A40" s="316" t="s">
        <v>105</v>
      </c>
      <c r="B40" s="2"/>
      <c r="C40" s="19"/>
      <c r="D40" s="135"/>
      <c r="E40" s="135"/>
      <c r="F40" s="135"/>
      <c r="G40" s="135"/>
      <c r="H40" s="135"/>
      <c r="I40" s="135"/>
      <c r="J40" s="135"/>
      <c r="K40" s="135"/>
      <c r="L40" s="135"/>
      <c r="M40" s="135"/>
      <c r="N40" s="135"/>
      <c r="O40" s="135"/>
    </row>
    <row r="41" spans="1:15" ht="15.75">
      <c r="A41" s="115"/>
      <c r="B41" s="2"/>
      <c r="C41" s="19"/>
      <c r="D41" s="135"/>
      <c r="E41" s="135"/>
      <c r="F41" s="135"/>
      <c r="G41" s="135"/>
      <c r="H41" s="135"/>
      <c r="I41" s="135"/>
      <c r="J41" s="135"/>
      <c r="K41" s="135"/>
      <c r="L41" s="135"/>
      <c r="M41" s="135"/>
      <c r="N41" s="135"/>
      <c r="O41" s="135"/>
    </row>
    <row r="42" spans="1:15" ht="15.75">
      <c r="A42" s="233"/>
      <c r="C42" s="135"/>
      <c r="D42" s="135"/>
      <c r="E42" s="135"/>
      <c r="F42" s="135"/>
      <c r="G42" s="135"/>
      <c r="H42" s="135"/>
      <c r="I42" s="135"/>
      <c r="J42" s="135"/>
      <c r="K42" s="135"/>
      <c r="L42" s="135"/>
      <c r="M42" s="135"/>
      <c r="N42" s="135"/>
      <c r="O42" s="135"/>
    </row>
    <row r="43" spans="1:15" ht="15.75">
      <c r="A43" s="233"/>
      <c r="C43" s="135"/>
      <c r="D43" s="135"/>
      <c r="E43" s="135"/>
      <c r="F43" s="135"/>
      <c r="G43" s="135"/>
      <c r="H43" s="135"/>
      <c r="I43" s="135"/>
      <c r="J43" s="135"/>
      <c r="K43" s="135"/>
      <c r="L43" s="135"/>
      <c r="M43" s="135"/>
      <c r="N43" s="135"/>
      <c r="O43" s="135"/>
    </row>
  </sheetData>
  <mergeCells count="2">
    <mergeCell ref="C12:O12"/>
    <mergeCell ref="C15:G15"/>
  </mergeCells>
  <hyperlinks>
    <hyperlink ref="A40" location="'Footnotes 1 - 10'!A1" display="See Accompanying Notes" xr:uid="{00000000-0004-0000-0600-000000000000}"/>
  </hyperlinks>
  <printOptions horizontalCentered="1"/>
  <pageMargins left="0.25" right="0.25" top="0.75" bottom="0.25" header="0" footer="0.25"/>
  <pageSetup scale="68" orientation="landscape" r:id="rId1"/>
  <headerFooter scaleWithDoc="0">
    <oddFooter>&amp;R&amp;8 13</oddFooter>
  </headerFooter>
  <customProperties>
    <customPr name="SheetOptions"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O43"/>
  <sheetViews>
    <sheetView showGridLines="0" zoomScale="80" zoomScaleNormal="80" workbookViewId="0"/>
  </sheetViews>
  <sheetFormatPr defaultRowHeight="15"/>
  <cols>
    <col min="1" max="1" width="51" customWidth="1"/>
    <col min="2" max="2" width="2.109375" customWidth="1"/>
    <col min="3" max="3" width="15.77734375" style="118" customWidth="1"/>
    <col min="4" max="4" width="2" style="118" customWidth="1"/>
    <col min="5" max="5" width="15.77734375" style="118" customWidth="1"/>
    <col min="6" max="6" width="2" style="118" customWidth="1"/>
    <col min="7" max="7" width="15.77734375" style="118" customWidth="1"/>
    <col min="8" max="8" width="2.109375" style="118" customWidth="1"/>
    <col min="9" max="9" width="15.77734375" style="118" customWidth="1"/>
    <col min="10" max="10" width="2.109375" style="118" customWidth="1"/>
    <col min="11" max="11" width="15.77734375" style="118" customWidth="1"/>
    <col min="12" max="13" width="3.77734375" style="118" customWidth="1"/>
    <col min="14" max="14" width="12.44140625" style="118" customWidth="1"/>
    <col min="15" max="15" width="2.109375" style="118" customWidth="1"/>
    <col min="16" max="16" width="12.5546875" style="118" customWidth="1"/>
    <col min="17" max="17" width="2.109375" style="118" customWidth="1"/>
    <col min="18" max="18" width="12.77734375" style="118" customWidth="1"/>
    <col min="19" max="19" width="2.109375" style="118" customWidth="1"/>
    <col min="20" max="20" width="12.77734375" style="118" customWidth="1"/>
    <col min="21" max="21" width="2" style="118" customWidth="1"/>
    <col min="22" max="22" width="11.77734375" style="118" customWidth="1"/>
    <col min="23" max="23" width="11.44140625" style="118" customWidth="1"/>
    <col min="24" max="24" width="1.77734375" style="118" customWidth="1"/>
    <col min="25" max="25" width="11.77734375" style="118" customWidth="1"/>
    <col min="26" max="26" width="2.109375" style="118" customWidth="1"/>
    <col min="27" max="27" width="11.44140625" style="118" customWidth="1"/>
    <col min="28" max="28" width="0.5546875" style="118" customWidth="1"/>
    <col min="29" max="29" width="2.109375" style="118" customWidth="1"/>
    <col min="30" max="30" width="10.5546875" style="118" customWidth="1"/>
    <col min="31" max="31" width="11.109375" style="118" customWidth="1"/>
    <col min="32" max="32" width="2.109375" style="118" customWidth="1"/>
    <col min="33" max="33" width="11.109375" style="118" customWidth="1"/>
    <col min="34" max="34" width="2.109375" style="118" customWidth="1"/>
    <col min="35" max="35" width="12.44140625" style="118" customWidth="1"/>
    <col min="36" max="41" width="8.77734375" style="118"/>
    <col min="255" max="255" width="51" customWidth="1"/>
    <col min="256" max="256" width="2.109375" customWidth="1"/>
    <col min="257" max="257" width="14.109375" customWidth="1"/>
    <col min="258" max="259" width="8.77734375" customWidth="1"/>
    <col min="260" max="260" width="2" customWidth="1"/>
    <col min="261" max="261" width="14.77734375" customWidth="1"/>
    <col min="262" max="262" width="2" customWidth="1"/>
    <col min="263" max="263" width="14.77734375" customWidth="1"/>
    <col min="264" max="264" width="2.109375" customWidth="1"/>
    <col min="265" max="265" width="14.77734375" customWidth="1"/>
    <col min="266" max="266" width="2.109375" customWidth="1"/>
    <col min="267" max="267" width="14.77734375" customWidth="1"/>
    <col min="268" max="269" width="3.77734375" customWidth="1"/>
    <col min="270" max="270" width="12.44140625" customWidth="1"/>
    <col min="271" max="271" width="2.109375" customWidth="1"/>
    <col min="272" max="272" width="12.5546875" customWidth="1"/>
    <col min="273" max="273" width="2.109375" customWidth="1"/>
    <col min="274" max="274" width="12.77734375" customWidth="1"/>
    <col min="275" max="275" width="2.109375" customWidth="1"/>
    <col min="276" max="276" width="12.77734375" customWidth="1"/>
    <col min="277" max="277" width="2" customWidth="1"/>
    <col min="278" max="278" width="11.77734375" customWidth="1"/>
    <col min="279" max="279" width="11.44140625" customWidth="1"/>
    <col min="280" max="280" width="1.77734375" customWidth="1"/>
    <col min="281" max="281" width="11.77734375" customWidth="1"/>
    <col min="282" max="282" width="2.109375" customWidth="1"/>
    <col min="283" max="283" width="11.44140625" customWidth="1"/>
    <col min="284" max="284" width="0.5546875" customWidth="1"/>
    <col min="285" max="285" width="2.109375" customWidth="1"/>
    <col min="286" max="286" width="10.5546875" customWidth="1"/>
    <col min="287" max="287" width="11.109375" customWidth="1"/>
    <col min="288" max="288" width="2.109375" customWidth="1"/>
    <col min="289" max="289" width="11.109375" customWidth="1"/>
    <col min="290" max="290" width="2.109375" customWidth="1"/>
    <col min="291" max="291" width="12.44140625" customWidth="1"/>
    <col min="511" max="511" width="51" customWidth="1"/>
    <col min="512" max="512" width="2.109375" customWidth="1"/>
    <col min="513" max="513" width="14.109375" customWidth="1"/>
    <col min="514" max="515" width="8.77734375" customWidth="1"/>
    <col min="516" max="516" width="2" customWidth="1"/>
    <col min="517" max="517" width="14.77734375" customWidth="1"/>
    <col min="518" max="518" width="2" customWidth="1"/>
    <col min="519" max="519" width="14.77734375" customWidth="1"/>
    <col min="520" max="520" width="2.109375" customWidth="1"/>
    <col min="521" max="521" width="14.77734375" customWidth="1"/>
    <col min="522" max="522" width="2.109375" customWidth="1"/>
    <col min="523" max="523" width="14.77734375" customWidth="1"/>
    <col min="524" max="525" width="3.77734375" customWidth="1"/>
    <col min="526" max="526" width="12.44140625" customWidth="1"/>
    <col min="527" max="527" width="2.109375" customWidth="1"/>
    <col min="528" max="528" width="12.5546875" customWidth="1"/>
    <col min="529" max="529" width="2.109375" customWidth="1"/>
    <col min="530" max="530" width="12.77734375" customWidth="1"/>
    <col min="531" max="531" width="2.109375" customWidth="1"/>
    <col min="532" max="532" width="12.77734375" customWidth="1"/>
    <col min="533" max="533" width="2" customWidth="1"/>
    <col min="534" max="534" width="11.77734375" customWidth="1"/>
    <col min="535" max="535" width="11.44140625" customWidth="1"/>
    <col min="536" max="536" width="1.77734375" customWidth="1"/>
    <col min="537" max="537" width="11.77734375" customWidth="1"/>
    <col min="538" max="538" width="2.109375" customWidth="1"/>
    <col min="539" max="539" width="11.44140625" customWidth="1"/>
    <col min="540" max="540" width="0.5546875" customWidth="1"/>
    <col min="541" max="541" width="2.109375" customWidth="1"/>
    <col min="542" max="542" width="10.5546875" customWidth="1"/>
    <col min="543" max="543" width="11.109375" customWidth="1"/>
    <col min="544" max="544" width="2.109375" customWidth="1"/>
    <col min="545" max="545" width="11.109375" customWidth="1"/>
    <col min="546" max="546" width="2.109375" customWidth="1"/>
    <col min="547" max="547" width="12.44140625" customWidth="1"/>
    <col min="767" max="767" width="51" customWidth="1"/>
    <col min="768" max="768" width="2.109375" customWidth="1"/>
    <col min="769" max="769" width="14.109375" customWidth="1"/>
    <col min="770" max="771" width="8.77734375" customWidth="1"/>
    <col min="772" max="772" width="2" customWidth="1"/>
    <col min="773" max="773" width="14.77734375" customWidth="1"/>
    <col min="774" max="774" width="2" customWidth="1"/>
    <col min="775" max="775" width="14.77734375" customWidth="1"/>
    <col min="776" max="776" width="2.109375" customWidth="1"/>
    <col min="777" max="777" width="14.77734375" customWidth="1"/>
    <col min="778" max="778" width="2.109375" customWidth="1"/>
    <col min="779" max="779" width="14.77734375" customWidth="1"/>
    <col min="780" max="781" width="3.77734375" customWidth="1"/>
    <col min="782" max="782" width="12.44140625" customWidth="1"/>
    <col min="783" max="783" width="2.109375" customWidth="1"/>
    <col min="784" max="784" width="12.5546875" customWidth="1"/>
    <col min="785" max="785" width="2.109375" customWidth="1"/>
    <col min="786" max="786" width="12.77734375" customWidth="1"/>
    <col min="787" max="787" width="2.109375" customWidth="1"/>
    <col min="788" max="788" width="12.77734375" customWidth="1"/>
    <col min="789" max="789" width="2" customWidth="1"/>
    <col min="790" max="790" width="11.77734375" customWidth="1"/>
    <col min="791" max="791" width="11.44140625" customWidth="1"/>
    <col min="792" max="792" width="1.77734375" customWidth="1"/>
    <col min="793" max="793" width="11.77734375" customWidth="1"/>
    <col min="794" max="794" width="2.109375" customWidth="1"/>
    <col min="795" max="795" width="11.44140625" customWidth="1"/>
    <col min="796" max="796" width="0.5546875" customWidth="1"/>
    <col min="797" max="797" width="2.109375" customWidth="1"/>
    <col min="798" max="798" width="10.5546875" customWidth="1"/>
    <col min="799" max="799" width="11.109375" customWidth="1"/>
    <col min="800" max="800" width="2.109375" customWidth="1"/>
    <col min="801" max="801" width="11.109375" customWidth="1"/>
    <col min="802" max="802" width="2.109375" customWidth="1"/>
    <col min="803" max="803" width="12.44140625" customWidth="1"/>
    <col min="1023" max="1023" width="51" customWidth="1"/>
    <col min="1024" max="1024" width="2.109375" customWidth="1"/>
    <col min="1025" max="1025" width="14.109375" customWidth="1"/>
    <col min="1026" max="1027" width="8.77734375" customWidth="1"/>
    <col min="1028" max="1028" width="2" customWidth="1"/>
    <col min="1029" max="1029" width="14.77734375" customWidth="1"/>
    <col min="1030" max="1030" width="2" customWidth="1"/>
    <col min="1031" max="1031" width="14.77734375" customWidth="1"/>
    <col min="1032" max="1032" width="2.109375" customWidth="1"/>
    <col min="1033" max="1033" width="14.77734375" customWidth="1"/>
    <col min="1034" max="1034" width="2.109375" customWidth="1"/>
    <col min="1035" max="1035" width="14.77734375" customWidth="1"/>
    <col min="1036" max="1037" width="3.77734375" customWidth="1"/>
    <col min="1038" max="1038" width="12.44140625" customWidth="1"/>
    <col min="1039" max="1039" width="2.109375" customWidth="1"/>
    <col min="1040" max="1040" width="12.5546875" customWidth="1"/>
    <col min="1041" max="1041" width="2.109375" customWidth="1"/>
    <col min="1042" max="1042" width="12.77734375" customWidth="1"/>
    <col min="1043" max="1043" width="2.109375" customWidth="1"/>
    <col min="1044" max="1044" width="12.77734375" customWidth="1"/>
    <col min="1045" max="1045" width="2" customWidth="1"/>
    <col min="1046" max="1046" width="11.77734375" customWidth="1"/>
    <col min="1047" max="1047" width="11.44140625" customWidth="1"/>
    <col min="1048" max="1048" width="1.77734375" customWidth="1"/>
    <col min="1049" max="1049" width="11.77734375" customWidth="1"/>
    <col min="1050" max="1050" width="2.109375" customWidth="1"/>
    <col min="1051" max="1051" width="11.44140625" customWidth="1"/>
    <col min="1052" max="1052" width="0.5546875" customWidth="1"/>
    <col min="1053" max="1053" width="2.109375" customWidth="1"/>
    <col min="1054" max="1054" width="10.5546875" customWidth="1"/>
    <col min="1055" max="1055" width="11.109375" customWidth="1"/>
    <col min="1056" max="1056" width="2.109375" customWidth="1"/>
    <col min="1057" max="1057" width="11.109375" customWidth="1"/>
    <col min="1058" max="1058" width="2.109375" customWidth="1"/>
    <col min="1059" max="1059" width="12.44140625" customWidth="1"/>
    <col min="1279" max="1279" width="51" customWidth="1"/>
    <col min="1280" max="1280" width="2.109375" customWidth="1"/>
    <col min="1281" max="1281" width="14.109375" customWidth="1"/>
    <col min="1282" max="1283" width="8.77734375" customWidth="1"/>
    <col min="1284" max="1284" width="2" customWidth="1"/>
    <col min="1285" max="1285" width="14.77734375" customWidth="1"/>
    <col min="1286" max="1286" width="2" customWidth="1"/>
    <col min="1287" max="1287" width="14.77734375" customWidth="1"/>
    <col min="1288" max="1288" width="2.109375" customWidth="1"/>
    <col min="1289" max="1289" width="14.77734375" customWidth="1"/>
    <col min="1290" max="1290" width="2.109375" customWidth="1"/>
    <col min="1291" max="1291" width="14.77734375" customWidth="1"/>
    <col min="1292" max="1293" width="3.77734375" customWidth="1"/>
    <col min="1294" max="1294" width="12.44140625" customWidth="1"/>
    <col min="1295" max="1295" width="2.109375" customWidth="1"/>
    <col min="1296" max="1296" width="12.5546875" customWidth="1"/>
    <col min="1297" max="1297" width="2.109375" customWidth="1"/>
    <col min="1298" max="1298" width="12.77734375" customWidth="1"/>
    <col min="1299" max="1299" width="2.109375" customWidth="1"/>
    <col min="1300" max="1300" width="12.77734375" customWidth="1"/>
    <col min="1301" max="1301" width="2" customWidth="1"/>
    <col min="1302" max="1302" width="11.77734375" customWidth="1"/>
    <col min="1303" max="1303" width="11.44140625" customWidth="1"/>
    <col min="1304" max="1304" width="1.77734375" customWidth="1"/>
    <col min="1305" max="1305" width="11.77734375" customWidth="1"/>
    <col min="1306" max="1306" width="2.109375" customWidth="1"/>
    <col min="1307" max="1307" width="11.44140625" customWidth="1"/>
    <col min="1308" max="1308" width="0.5546875" customWidth="1"/>
    <col min="1309" max="1309" width="2.109375" customWidth="1"/>
    <col min="1310" max="1310" width="10.5546875" customWidth="1"/>
    <col min="1311" max="1311" width="11.109375" customWidth="1"/>
    <col min="1312" max="1312" width="2.109375" customWidth="1"/>
    <col min="1313" max="1313" width="11.109375" customWidth="1"/>
    <col min="1314" max="1314" width="2.109375" customWidth="1"/>
    <col min="1315" max="1315" width="12.44140625" customWidth="1"/>
    <col min="1535" max="1535" width="51" customWidth="1"/>
    <col min="1536" max="1536" width="2.109375" customWidth="1"/>
    <col min="1537" max="1537" width="14.109375" customWidth="1"/>
    <col min="1538" max="1539" width="8.77734375" customWidth="1"/>
    <col min="1540" max="1540" width="2" customWidth="1"/>
    <col min="1541" max="1541" width="14.77734375" customWidth="1"/>
    <col min="1542" max="1542" width="2" customWidth="1"/>
    <col min="1543" max="1543" width="14.77734375" customWidth="1"/>
    <col min="1544" max="1544" width="2.109375" customWidth="1"/>
    <col min="1545" max="1545" width="14.77734375" customWidth="1"/>
    <col min="1546" max="1546" width="2.109375" customWidth="1"/>
    <col min="1547" max="1547" width="14.77734375" customWidth="1"/>
    <col min="1548" max="1549" width="3.77734375" customWidth="1"/>
    <col min="1550" max="1550" width="12.44140625" customWidth="1"/>
    <col min="1551" max="1551" width="2.109375" customWidth="1"/>
    <col min="1552" max="1552" width="12.5546875" customWidth="1"/>
    <col min="1553" max="1553" width="2.109375" customWidth="1"/>
    <col min="1554" max="1554" width="12.77734375" customWidth="1"/>
    <col min="1555" max="1555" width="2.109375" customWidth="1"/>
    <col min="1556" max="1556" width="12.77734375" customWidth="1"/>
    <col min="1557" max="1557" width="2" customWidth="1"/>
    <col min="1558" max="1558" width="11.77734375" customWidth="1"/>
    <col min="1559" max="1559" width="11.44140625" customWidth="1"/>
    <col min="1560" max="1560" width="1.77734375" customWidth="1"/>
    <col min="1561" max="1561" width="11.77734375" customWidth="1"/>
    <col min="1562" max="1562" width="2.109375" customWidth="1"/>
    <col min="1563" max="1563" width="11.44140625" customWidth="1"/>
    <col min="1564" max="1564" width="0.5546875" customWidth="1"/>
    <col min="1565" max="1565" width="2.109375" customWidth="1"/>
    <col min="1566" max="1566" width="10.5546875" customWidth="1"/>
    <col min="1567" max="1567" width="11.109375" customWidth="1"/>
    <col min="1568" max="1568" width="2.109375" customWidth="1"/>
    <col min="1569" max="1569" width="11.109375" customWidth="1"/>
    <col min="1570" max="1570" width="2.109375" customWidth="1"/>
    <col min="1571" max="1571" width="12.44140625" customWidth="1"/>
    <col min="1791" max="1791" width="51" customWidth="1"/>
    <col min="1792" max="1792" width="2.109375" customWidth="1"/>
    <col min="1793" max="1793" width="14.109375" customWidth="1"/>
    <col min="1794" max="1795" width="8.77734375" customWidth="1"/>
    <col min="1796" max="1796" width="2" customWidth="1"/>
    <col min="1797" max="1797" width="14.77734375" customWidth="1"/>
    <col min="1798" max="1798" width="2" customWidth="1"/>
    <col min="1799" max="1799" width="14.77734375" customWidth="1"/>
    <col min="1800" max="1800" width="2.109375" customWidth="1"/>
    <col min="1801" max="1801" width="14.77734375" customWidth="1"/>
    <col min="1802" max="1802" width="2.109375" customWidth="1"/>
    <col min="1803" max="1803" width="14.77734375" customWidth="1"/>
    <col min="1804" max="1805" width="3.77734375" customWidth="1"/>
    <col min="1806" max="1806" width="12.44140625" customWidth="1"/>
    <col min="1807" max="1807" width="2.109375" customWidth="1"/>
    <col min="1808" max="1808" width="12.5546875" customWidth="1"/>
    <col min="1809" max="1809" width="2.109375" customWidth="1"/>
    <col min="1810" max="1810" width="12.77734375" customWidth="1"/>
    <col min="1811" max="1811" width="2.109375" customWidth="1"/>
    <col min="1812" max="1812" width="12.77734375" customWidth="1"/>
    <col min="1813" max="1813" width="2" customWidth="1"/>
    <col min="1814" max="1814" width="11.77734375" customWidth="1"/>
    <col min="1815" max="1815" width="11.44140625" customWidth="1"/>
    <col min="1816" max="1816" width="1.77734375" customWidth="1"/>
    <col min="1817" max="1817" width="11.77734375" customWidth="1"/>
    <col min="1818" max="1818" width="2.109375" customWidth="1"/>
    <col min="1819" max="1819" width="11.44140625" customWidth="1"/>
    <col min="1820" max="1820" width="0.5546875" customWidth="1"/>
    <col min="1821" max="1821" width="2.109375" customWidth="1"/>
    <col min="1822" max="1822" width="10.5546875" customWidth="1"/>
    <col min="1823" max="1823" width="11.109375" customWidth="1"/>
    <col min="1824" max="1824" width="2.109375" customWidth="1"/>
    <col min="1825" max="1825" width="11.109375" customWidth="1"/>
    <col min="1826" max="1826" width="2.109375" customWidth="1"/>
    <col min="1827" max="1827" width="12.44140625" customWidth="1"/>
    <col min="2047" max="2047" width="51" customWidth="1"/>
    <col min="2048" max="2048" width="2.109375" customWidth="1"/>
    <col min="2049" max="2049" width="14.109375" customWidth="1"/>
    <col min="2050" max="2051" width="8.77734375" customWidth="1"/>
    <col min="2052" max="2052" width="2" customWidth="1"/>
    <col min="2053" max="2053" width="14.77734375" customWidth="1"/>
    <col min="2054" max="2054" width="2" customWidth="1"/>
    <col min="2055" max="2055" width="14.77734375" customWidth="1"/>
    <col min="2056" max="2056" width="2.109375" customWidth="1"/>
    <col min="2057" max="2057" width="14.77734375" customWidth="1"/>
    <col min="2058" max="2058" width="2.109375" customWidth="1"/>
    <col min="2059" max="2059" width="14.77734375" customWidth="1"/>
    <col min="2060" max="2061" width="3.77734375" customWidth="1"/>
    <col min="2062" max="2062" width="12.44140625" customWidth="1"/>
    <col min="2063" max="2063" width="2.109375" customWidth="1"/>
    <col min="2064" max="2064" width="12.5546875" customWidth="1"/>
    <col min="2065" max="2065" width="2.109375" customWidth="1"/>
    <col min="2066" max="2066" width="12.77734375" customWidth="1"/>
    <col min="2067" max="2067" width="2.109375" customWidth="1"/>
    <col min="2068" max="2068" width="12.77734375" customWidth="1"/>
    <col min="2069" max="2069" width="2" customWidth="1"/>
    <col min="2070" max="2070" width="11.77734375" customWidth="1"/>
    <col min="2071" max="2071" width="11.44140625" customWidth="1"/>
    <col min="2072" max="2072" width="1.77734375" customWidth="1"/>
    <col min="2073" max="2073" width="11.77734375" customWidth="1"/>
    <col min="2074" max="2074" width="2.109375" customWidth="1"/>
    <col min="2075" max="2075" width="11.44140625" customWidth="1"/>
    <col min="2076" max="2076" width="0.5546875" customWidth="1"/>
    <col min="2077" max="2077" width="2.109375" customWidth="1"/>
    <col min="2078" max="2078" width="10.5546875" customWidth="1"/>
    <col min="2079" max="2079" width="11.109375" customWidth="1"/>
    <col min="2080" max="2080" width="2.109375" customWidth="1"/>
    <col min="2081" max="2081" width="11.109375" customWidth="1"/>
    <col min="2082" max="2082" width="2.109375" customWidth="1"/>
    <col min="2083" max="2083" width="12.44140625" customWidth="1"/>
    <col min="2303" max="2303" width="51" customWidth="1"/>
    <col min="2304" max="2304" width="2.109375" customWidth="1"/>
    <col min="2305" max="2305" width="14.109375" customWidth="1"/>
    <col min="2306" max="2307" width="8.77734375" customWidth="1"/>
    <col min="2308" max="2308" width="2" customWidth="1"/>
    <col min="2309" max="2309" width="14.77734375" customWidth="1"/>
    <col min="2310" max="2310" width="2" customWidth="1"/>
    <col min="2311" max="2311" width="14.77734375" customWidth="1"/>
    <col min="2312" max="2312" width="2.109375" customWidth="1"/>
    <col min="2313" max="2313" width="14.77734375" customWidth="1"/>
    <col min="2314" max="2314" width="2.109375" customWidth="1"/>
    <col min="2315" max="2315" width="14.77734375" customWidth="1"/>
    <col min="2316" max="2317" width="3.77734375" customWidth="1"/>
    <col min="2318" max="2318" width="12.44140625" customWidth="1"/>
    <col min="2319" max="2319" width="2.109375" customWidth="1"/>
    <col min="2320" max="2320" width="12.5546875" customWidth="1"/>
    <col min="2321" max="2321" width="2.109375" customWidth="1"/>
    <col min="2322" max="2322" width="12.77734375" customWidth="1"/>
    <col min="2323" max="2323" width="2.109375" customWidth="1"/>
    <col min="2324" max="2324" width="12.77734375" customWidth="1"/>
    <col min="2325" max="2325" width="2" customWidth="1"/>
    <col min="2326" max="2326" width="11.77734375" customWidth="1"/>
    <col min="2327" max="2327" width="11.44140625" customWidth="1"/>
    <col min="2328" max="2328" width="1.77734375" customWidth="1"/>
    <col min="2329" max="2329" width="11.77734375" customWidth="1"/>
    <col min="2330" max="2330" width="2.109375" customWidth="1"/>
    <col min="2331" max="2331" width="11.44140625" customWidth="1"/>
    <col min="2332" max="2332" width="0.5546875" customWidth="1"/>
    <col min="2333" max="2333" width="2.109375" customWidth="1"/>
    <col min="2334" max="2334" width="10.5546875" customWidth="1"/>
    <col min="2335" max="2335" width="11.109375" customWidth="1"/>
    <col min="2336" max="2336" width="2.109375" customWidth="1"/>
    <col min="2337" max="2337" width="11.109375" customWidth="1"/>
    <col min="2338" max="2338" width="2.109375" customWidth="1"/>
    <col min="2339" max="2339" width="12.44140625" customWidth="1"/>
    <col min="2559" max="2559" width="51" customWidth="1"/>
    <col min="2560" max="2560" width="2.109375" customWidth="1"/>
    <col min="2561" max="2561" width="14.109375" customWidth="1"/>
    <col min="2562" max="2563" width="8.77734375" customWidth="1"/>
    <col min="2564" max="2564" width="2" customWidth="1"/>
    <col min="2565" max="2565" width="14.77734375" customWidth="1"/>
    <col min="2566" max="2566" width="2" customWidth="1"/>
    <col min="2567" max="2567" width="14.77734375" customWidth="1"/>
    <col min="2568" max="2568" width="2.109375" customWidth="1"/>
    <col min="2569" max="2569" width="14.77734375" customWidth="1"/>
    <col min="2570" max="2570" width="2.109375" customWidth="1"/>
    <col min="2571" max="2571" width="14.77734375" customWidth="1"/>
    <col min="2572" max="2573" width="3.77734375" customWidth="1"/>
    <col min="2574" max="2574" width="12.44140625" customWidth="1"/>
    <col min="2575" max="2575" width="2.109375" customWidth="1"/>
    <col min="2576" max="2576" width="12.5546875" customWidth="1"/>
    <col min="2577" max="2577" width="2.109375" customWidth="1"/>
    <col min="2578" max="2578" width="12.77734375" customWidth="1"/>
    <col min="2579" max="2579" width="2.109375" customWidth="1"/>
    <col min="2580" max="2580" width="12.77734375" customWidth="1"/>
    <col min="2581" max="2581" width="2" customWidth="1"/>
    <col min="2582" max="2582" width="11.77734375" customWidth="1"/>
    <col min="2583" max="2583" width="11.44140625" customWidth="1"/>
    <col min="2584" max="2584" width="1.77734375" customWidth="1"/>
    <col min="2585" max="2585" width="11.77734375" customWidth="1"/>
    <col min="2586" max="2586" width="2.109375" customWidth="1"/>
    <col min="2587" max="2587" width="11.44140625" customWidth="1"/>
    <col min="2588" max="2588" width="0.5546875" customWidth="1"/>
    <col min="2589" max="2589" width="2.109375" customWidth="1"/>
    <col min="2590" max="2590" width="10.5546875" customWidth="1"/>
    <col min="2591" max="2591" width="11.109375" customWidth="1"/>
    <col min="2592" max="2592" width="2.109375" customWidth="1"/>
    <col min="2593" max="2593" width="11.109375" customWidth="1"/>
    <col min="2594" max="2594" width="2.109375" customWidth="1"/>
    <col min="2595" max="2595" width="12.44140625" customWidth="1"/>
    <col min="2815" max="2815" width="51" customWidth="1"/>
    <col min="2816" max="2816" width="2.109375" customWidth="1"/>
    <col min="2817" max="2817" width="14.109375" customWidth="1"/>
    <col min="2818" max="2819" width="8.77734375" customWidth="1"/>
    <col min="2820" max="2820" width="2" customWidth="1"/>
    <col min="2821" max="2821" width="14.77734375" customWidth="1"/>
    <col min="2822" max="2822" width="2" customWidth="1"/>
    <col min="2823" max="2823" width="14.77734375" customWidth="1"/>
    <col min="2824" max="2824" width="2.109375" customWidth="1"/>
    <col min="2825" max="2825" width="14.77734375" customWidth="1"/>
    <col min="2826" max="2826" width="2.109375" customWidth="1"/>
    <col min="2827" max="2827" width="14.77734375" customWidth="1"/>
    <col min="2828" max="2829" width="3.77734375" customWidth="1"/>
    <col min="2830" max="2830" width="12.44140625" customWidth="1"/>
    <col min="2831" max="2831" width="2.109375" customWidth="1"/>
    <col min="2832" max="2832" width="12.5546875" customWidth="1"/>
    <col min="2833" max="2833" width="2.109375" customWidth="1"/>
    <col min="2834" max="2834" width="12.77734375" customWidth="1"/>
    <col min="2835" max="2835" width="2.109375" customWidth="1"/>
    <col min="2836" max="2836" width="12.77734375" customWidth="1"/>
    <col min="2837" max="2837" width="2" customWidth="1"/>
    <col min="2838" max="2838" width="11.77734375" customWidth="1"/>
    <col min="2839" max="2839" width="11.44140625" customWidth="1"/>
    <col min="2840" max="2840" width="1.77734375" customWidth="1"/>
    <col min="2841" max="2841" width="11.77734375" customWidth="1"/>
    <col min="2842" max="2842" width="2.109375" customWidth="1"/>
    <col min="2843" max="2843" width="11.44140625" customWidth="1"/>
    <col min="2844" max="2844" width="0.5546875" customWidth="1"/>
    <col min="2845" max="2845" width="2.109375" customWidth="1"/>
    <col min="2846" max="2846" width="10.5546875" customWidth="1"/>
    <col min="2847" max="2847" width="11.109375" customWidth="1"/>
    <col min="2848" max="2848" width="2.109375" customWidth="1"/>
    <col min="2849" max="2849" width="11.109375" customWidth="1"/>
    <col min="2850" max="2850" width="2.109375" customWidth="1"/>
    <col min="2851" max="2851" width="12.44140625" customWidth="1"/>
    <col min="3071" max="3071" width="51" customWidth="1"/>
    <col min="3072" max="3072" width="2.109375" customWidth="1"/>
    <col min="3073" max="3073" width="14.109375" customWidth="1"/>
    <col min="3074" max="3075" width="8.77734375" customWidth="1"/>
    <col min="3076" max="3076" width="2" customWidth="1"/>
    <col min="3077" max="3077" width="14.77734375" customWidth="1"/>
    <col min="3078" max="3078" width="2" customWidth="1"/>
    <col min="3079" max="3079" width="14.77734375" customWidth="1"/>
    <col min="3080" max="3080" width="2.109375" customWidth="1"/>
    <col min="3081" max="3081" width="14.77734375" customWidth="1"/>
    <col min="3082" max="3082" width="2.109375" customWidth="1"/>
    <col min="3083" max="3083" width="14.77734375" customWidth="1"/>
    <col min="3084" max="3085" width="3.77734375" customWidth="1"/>
    <col min="3086" max="3086" width="12.44140625" customWidth="1"/>
    <col min="3087" max="3087" width="2.109375" customWidth="1"/>
    <col min="3088" max="3088" width="12.5546875" customWidth="1"/>
    <col min="3089" max="3089" width="2.109375" customWidth="1"/>
    <col min="3090" max="3090" width="12.77734375" customWidth="1"/>
    <col min="3091" max="3091" width="2.109375" customWidth="1"/>
    <col min="3092" max="3092" width="12.77734375" customWidth="1"/>
    <col min="3093" max="3093" width="2" customWidth="1"/>
    <col min="3094" max="3094" width="11.77734375" customWidth="1"/>
    <col min="3095" max="3095" width="11.44140625" customWidth="1"/>
    <col min="3096" max="3096" width="1.77734375" customWidth="1"/>
    <col min="3097" max="3097" width="11.77734375" customWidth="1"/>
    <col min="3098" max="3098" width="2.109375" customWidth="1"/>
    <col min="3099" max="3099" width="11.44140625" customWidth="1"/>
    <col min="3100" max="3100" width="0.5546875" customWidth="1"/>
    <col min="3101" max="3101" width="2.109375" customWidth="1"/>
    <col min="3102" max="3102" width="10.5546875" customWidth="1"/>
    <col min="3103" max="3103" width="11.109375" customWidth="1"/>
    <col min="3104" max="3104" width="2.109375" customWidth="1"/>
    <col min="3105" max="3105" width="11.109375" customWidth="1"/>
    <col min="3106" max="3106" width="2.109375" customWidth="1"/>
    <col min="3107" max="3107" width="12.44140625" customWidth="1"/>
    <col min="3327" max="3327" width="51" customWidth="1"/>
    <col min="3328" max="3328" width="2.109375" customWidth="1"/>
    <col min="3329" max="3329" width="14.109375" customWidth="1"/>
    <col min="3330" max="3331" width="8.77734375" customWidth="1"/>
    <col min="3332" max="3332" width="2" customWidth="1"/>
    <col min="3333" max="3333" width="14.77734375" customWidth="1"/>
    <col min="3334" max="3334" width="2" customWidth="1"/>
    <col min="3335" max="3335" width="14.77734375" customWidth="1"/>
    <col min="3336" max="3336" width="2.109375" customWidth="1"/>
    <col min="3337" max="3337" width="14.77734375" customWidth="1"/>
    <col min="3338" max="3338" width="2.109375" customWidth="1"/>
    <col min="3339" max="3339" width="14.77734375" customWidth="1"/>
    <col min="3340" max="3341" width="3.77734375" customWidth="1"/>
    <col min="3342" max="3342" width="12.44140625" customWidth="1"/>
    <col min="3343" max="3343" width="2.109375" customWidth="1"/>
    <col min="3344" max="3344" width="12.5546875" customWidth="1"/>
    <col min="3345" max="3345" width="2.109375" customWidth="1"/>
    <col min="3346" max="3346" width="12.77734375" customWidth="1"/>
    <col min="3347" max="3347" width="2.109375" customWidth="1"/>
    <col min="3348" max="3348" width="12.77734375" customWidth="1"/>
    <col min="3349" max="3349" width="2" customWidth="1"/>
    <col min="3350" max="3350" width="11.77734375" customWidth="1"/>
    <col min="3351" max="3351" width="11.44140625" customWidth="1"/>
    <col min="3352" max="3352" width="1.77734375" customWidth="1"/>
    <col min="3353" max="3353" width="11.77734375" customWidth="1"/>
    <col min="3354" max="3354" width="2.109375" customWidth="1"/>
    <col min="3355" max="3355" width="11.44140625" customWidth="1"/>
    <col min="3356" max="3356" width="0.5546875" customWidth="1"/>
    <col min="3357" max="3357" width="2.109375" customWidth="1"/>
    <col min="3358" max="3358" width="10.5546875" customWidth="1"/>
    <col min="3359" max="3359" width="11.109375" customWidth="1"/>
    <col min="3360" max="3360" width="2.109375" customWidth="1"/>
    <col min="3361" max="3361" width="11.109375" customWidth="1"/>
    <col min="3362" max="3362" width="2.109375" customWidth="1"/>
    <col min="3363" max="3363" width="12.44140625" customWidth="1"/>
    <col min="3583" max="3583" width="51" customWidth="1"/>
    <col min="3584" max="3584" width="2.109375" customWidth="1"/>
    <col min="3585" max="3585" width="14.109375" customWidth="1"/>
    <col min="3586" max="3587" width="8.77734375" customWidth="1"/>
    <col min="3588" max="3588" width="2" customWidth="1"/>
    <col min="3589" max="3589" width="14.77734375" customWidth="1"/>
    <col min="3590" max="3590" width="2" customWidth="1"/>
    <col min="3591" max="3591" width="14.77734375" customWidth="1"/>
    <col min="3592" max="3592" width="2.109375" customWidth="1"/>
    <col min="3593" max="3593" width="14.77734375" customWidth="1"/>
    <col min="3594" max="3594" width="2.109375" customWidth="1"/>
    <col min="3595" max="3595" width="14.77734375" customWidth="1"/>
    <col min="3596" max="3597" width="3.77734375" customWidth="1"/>
    <col min="3598" max="3598" width="12.44140625" customWidth="1"/>
    <col min="3599" max="3599" width="2.109375" customWidth="1"/>
    <col min="3600" max="3600" width="12.5546875" customWidth="1"/>
    <col min="3601" max="3601" width="2.109375" customWidth="1"/>
    <col min="3602" max="3602" width="12.77734375" customWidth="1"/>
    <col min="3603" max="3603" width="2.109375" customWidth="1"/>
    <col min="3604" max="3604" width="12.77734375" customWidth="1"/>
    <col min="3605" max="3605" width="2" customWidth="1"/>
    <col min="3606" max="3606" width="11.77734375" customWidth="1"/>
    <col min="3607" max="3607" width="11.44140625" customWidth="1"/>
    <col min="3608" max="3608" width="1.77734375" customWidth="1"/>
    <col min="3609" max="3609" width="11.77734375" customWidth="1"/>
    <col min="3610" max="3610" width="2.109375" customWidth="1"/>
    <col min="3611" max="3611" width="11.44140625" customWidth="1"/>
    <col min="3612" max="3612" width="0.5546875" customWidth="1"/>
    <col min="3613" max="3613" width="2.109375" customWidth="1"/>
    <col min="3614" max="3614" width="10.5546875" customWidth="1"/>
    <col min="3615" max="3615" width="11.109375" customWidth="1"/>
    <col min="3616" max="3616" width="2.109375" customWidth="1"/>
    <col min="3617" max="3617" width="11.109375" customWidth="1"/>
    <col min="3618" max="3618" width="2.109375" customWidth="1"/>
    <col min="3619" max="3619" width="12.44140625" customWidth="1"/>
    <col min="3839" max="3839" width="51" customWidth="1"/>
    <col min="3840" max="3840" width="2.109375" customWidth="1"/>
    <col min="3841" max="3841" width="14.109375" customWidth="1"/>
    <col min="3842" max="3843" width="8.77734375" customWidth="1"/>
    <col min="3844" max="3844" width="2" customWidth="1"/>
    <col min="3845" max="3845" width="14.77734375" customWidth="1"/>
    <col min="3846" max="3846" width="2" customWidth="1"/>
    <col min="3847" max="3847" width="14.77734375" customWidth="1"/>
    <col min="3848" max="3848" width="2.109375" customWidth="1"/>
    <col min="3849" max="3849" width="14.77734375" customWidth="1"/>
    <col min="3850" max="3850" width="2.109375" customWidth="1"/>
    <col min="3851" max="3851" width="14.77734375" customWidth="1"/>
    <col min="3852" max="3853" width="3.77734375" customWidth="1"/>
    <col min="3854" max="3854" width="12.44140625" customWidth="1"/>
    <col min="3855" max="3855" width="2.109375" customWidth="1"/>
    <col min="3856" max="3856" width="12.5546875" customWidth="1"/>
    <col min="3857" max="3857" width="2.109375" customWidth="1"/>
    <col min="3858" max="3858" width="12.77734375" customWidth="1"/>
    <col min="3859" max="3859" width="2.109375" customWidth="1"/>
    <col min="3860" max="3860" width="12.77734375" customWidth="1"/>
    <col min="3861" max="3861" width="2" customWidth="1"/>
    <col min="3862" max="3862" width="11.77734375" customWidth="1"/>
    <col min="3863" max="3863" width="11.44140625" customWidth="1"/>
    <col min="3864" max="3864" width="1.77734375" customWidth="1"/>
    <col min="3865" max="3865" width="11.77734375" customWidth="1"/>
    <col min="3866" max="3866" width="2.109375" customWidth="1"/>
    <col min="3867" max="3867" width="11.44140625" customWidth="1"/>
    <col min="3868" max="3868" width="0.5546875" customWidth="1"/>
    <col min="3869" max="3869" width="2.109375" customWidth="1"/>
    <col min="3870" max="3870" width="10.5546875" customWidth="1"/>
    <col min="3871" max="3871" width="11.109375" customWidth="1"/>
    <col min="3872" max="3872" width="2.109375" customWidth="1"/>
    <col min="3873" max="3873" width="11.109375" customWidth="1"/>
    <col min="3874" max="3874" width="2.109375" customWidth="1"/>
    <col min="3875" max="3875" width="12.44140625" customWidth="1"/>
    <col min="4095" max="4095" width="51" customWidth="1"/>
    <col min="4096" max="4096" width="2.109375" customWidth="1"/>
    <col min="4097" max="4097" width="14.109375" customWidth="1"/>
    <col min="4098" max="4099" width="8.77734375" customWidth="1"/>
    <col min="4100" max="4100" width="2" customWidth="1"/>
    <col min="4101" max="4101" width="14.77734375" customWidth="1"/>
    <col min="4102" max="4102" width="2" customWidth="1"/>
    <col min="4103" max="4103" width="14.77734375" customWidth="1"/>
    <col min="4104" max="4104" width="2.109375" customWidth="1"/>
    <col min="4105" max="4105" width="14.77734375" customWidth="1"/>
    <col min="4106" max="4106" width="2.109375" customWidth="1"/>
    <col min="4107" max="4107" width="14.77734375" customWidth="1"/>
    <col min="4108" max="4109" width="3.77734375" customWidth="1"/>
    <col min="4110" max="4110" width="12.44140625" customWidth="1"/>
    <col min="4111" max="4111" width="2.109375" customWidth="1"/>
    <col min="4112" max="4112" width="12.5546875" customWidth="1"/>
    <col min="4113" max="4113" width="2.109375" customWidth="1"/>
    <col min="4114" max="4114" width="12.77734375" customWidth="1"/>
    <col min="4115" max="4115" width="2.109375" customWidth="1"/>
    <col min="4116" max="4116" width="12.77734375" customWidth="1"/>
    <col min="4117" max="4117" width="2" customWidth="1"/>
    <col min="4118" max="4118" width="11.77734375" customWidth="1"/>
    <col min="4119" max="4119" width="11.44140625" customWidth="1"/>
    <col min="4120" max="4120" width="1.77734375" customWidth="1"/>
    <col min="4121" max="4121" width="11.77734375" customWidth="1"/>
    <col min="4122" max="4122" width="2.109375" customWidth="1"/>
    <col min="4123" max="4123" width="11.44140625" customWidth="1"/>
    <col min="4124" max="4124" width="0.5546875" customWidth="1"/>
    <col min="4125" max="4125" width="2.109375" customWidth="1"/>
    <col min="4126" max="4126" width="10.5546875" customWidth="1"/>
    <col min="4127" max="4127" width="11.109375" customWidth="1"/>
    <col min="4128" max="4128" width="2.109375" customWidth="1"/>
    <col min="4129" max="4129" width="11.109375" customWidth="1"/>
    <col min="4130" max="4130" width="2.109375" customWidth="1"/>
    <col min="4131" max="4131" width="12.44140625" customWidth="1"/>
    <col min="4351" max="4351" width="51" customWidth="1"/>
    <col min="4352" max="4352" width="2.109375" customWidth="1"/>
    <col min="4353" max="4353" width="14.109375" customWidth="1"/>
    <col min="4354" max="4355" width="8.77734375" customWidth="1"/>
    <col min="4356" max="4356" width="2" customWidth="1"/>
    <col min="4357" max="4357" width="14.77734375" customWidth="1"/>
    <col min="4358" max="4358" width="2" customWidth="1"/>
    <col min="4359" max="4359" width="14.77734375" customWidth="1"/>
    <col min="4360" max="4360" width="2.109375" customWidth="1"/>
    <col min="4361" max="4361" width="14.77734375" customWidth="1"/>
    <col min="4362" max="4362" width="2.109375" customWidth="1"/>
    <col min="4363" max="4363" width="14.77734375" customWidth="1"/>
    <col min="4364" max="4365" width="3.77734375" customWidth="1"/>
    <col min="4366" max="4366" width="12.44140625" customWidth="1"/>
    <col min="4367" max="4367" width="2.109375" customWidth="1"/>
    <col min="4368" max="4368" width="12.5546875" customWidth="1"/>
    <col min="4369" max="4369" width="2.109375" customWidth="1"/>
    <col min="4370" max="4370" width="12.77734375" customWidth="1"/>
    <col min="4371" max="4371" width="2.109375" customWidth="1"/>
    <col min="4372" max="4372" width="12.77734375" customWidth="1"/>
    <col min="4373" max="4373" width="2" customWidth="1"/>
    <col min="4374" max="4374" width="11.77734375" customWidth="1"/>
    <col min="4375" max="4375" width="11.44140625" customWidth="1"/>
    <col min="4376" max="4376" width="1.77734375" customWidth="1"/>
    <col min="4377" max="4377" width="11.77734375" customWidth="1"/>
    <col min="4378" max="4378" width="2.109375" customWidth="1"/>
    <col min="4379" max="4379" width="11.44140625" customWidth="1"/>
    <col min="4380" max="4380" width="0.5546875" customWidth="1"/>
    <col min="4381" max="4381" width="2.109375" customWidth="1"/>
    <col min="4382" max="4382" width="10.5546875" customWidth="1"/>
    <col min="4383" max="4383" width="11.109375" customWidth="1"/>
    <col min="4384" max="4384" width="2.109375" customWidth="1"/>
    <col min="4385" max="4385" width="11.109375" customWidth="1"/>
    <col min="4386" max="4386" width="2.109375" customWidth="1"/>
    <col min="4387" max="4387" width="12.44140625" customWidth="1"/>
    <col min="4607" max="4607" width="51" customWidth="1"/>
    <col min="4608" max="4608" width="2.109375" customWidth="1"/>
    <col min="4609" max="4609" width="14.109375" customWidth="1"/>
    <col min="4610" max="4611" width="8.77734375" customWidth="1"/>
    <col min="4612" max="4612" width="2" customWidth="1"/>
    <col min="4613" max="4613" width="14.77734375" customWidth="1"/>
    <col min="4614" max="4614" width="2" customWidth="1"/>
    <col min="4615" max="4615" width="14.77734375" customWidth="1"/>
    <col min="4616" max="4616" width="2.109375" customWidth="1"/>
    <col min="4617" max="4617" width="14.77734375" customWidth="1"/>
    <col min="4618" max="4618" width="2.109375" customWidth="1"/>
    <col min="4619" max="4619" width="14.77734375" customWidth="1"/>
    <col min="4620" max="4621" width="3.77734375" customWidth="1"/>
    <col min="4622" max="4622" width="12.44140625" customWidth="1"/>
    <col min="4623" max="4623" width="2.109375" customWidth="1"/>
    <col min="4624" max="4624" width="12.5546875" customWidth="1"/>
    <col min="4625" max="4625" width="2.109375" customWidth="1"/>
    <col min="4626" max="4626" width="12.77734375" customWidth="1"/>
    <col min="4627" max="4627" width="2.109375" customWidth="1"/>
    <col min="4628" max="4628" width="12.77734375" customWidth="1"/>
    <col min="4629" max="4629" width="2" customWidth="1"/>
    <col min="4630" max="4630" width="11.77734375" customWidth="1"/>
    <col min="4631" max="4631" width="11.44140625" customWidth="1"/>
    <col min="4632" max="4632" width="1.77734375" customWidth="1"/>
    <col min="4633" max="4633" width="11.77734375" customWidth="1"/>
    <col min="4634" max="4634" width="2.109375" customWidth="1"/>
    <col min="4635" max="4635" width="11.44140625" customWidth="1"/>
    <col min="4636" max="4636" width="0.5546875" customWidth="1"/>
    <col min="4637" max="4637" width="2.109375" customWidth="1"/>
    <col min="4638" max="4638" width="10.5546875" customWidth="1"/>
    <col min="4639" max="4639" width="11.109375" customWidth="1"/>
    <col min="4640" max="4640" width="2.109375" customWidth="1"/>
    <col min="4641" max="4641" width="11.109375" customWidth="1"/>
    <col min="4642" max="4642" width="2.109375" customWidth="1"/>
    <col min="4643" max="4643" width="12.44140625" customWidth="1"/>
    <col min="4863" max="4863" width="51" customWidth="1"/>
    <col min="4864" max="4864" width="2.109375" customWidth="1"/>
    <col min="4865" max="4865" width="14.109375" customWidth="1"/>
    <col min="4866" max="4867" width="8.77734375" customWidth="1"/>
    <col min="4868" max="4868" width="2" customWidth="1"/>
    <col min="4869" max="4869" width="14.77734375" customWidth="1"/>
    <col min="4870" max="4870" width="2" customWidth="1"/>
    <col min="4871" max="4871" width="14.77734375" customWidth="1"/>
    <col min="4872" max="4872" width="2.109375" customWidth="1"/>
    <col min="4873" max="4873" width="14.77734375" customWidth="1"/>
    <col min="4874" max="4874" width="2.109375" customWidth="1"/>
    <col min="4875" max="4875" width="14.77734375" customWidth="1"/>
    <col min="4876" max="4877" width="3.77734375" customWidth="1"/>
    <col min="4878" max="4878" width="12.44140625" customWidth="1"/>
    <col min="4879" max="4879" width="2.109375" customWidth="1"/>
    <col min="4880" max="4880" width="12.5546875" customWidth="1"/>
    <col min="4881" max="4881" width="2.109375" customWidth="1"/>
    <col min="4882" max="4882" width="12.77734375" customWidth="1"/>
    <col min="4883" max="4883" width="2.109375" customWidth="1"/>
    <col min="4884" max="4884" width="12.77734375" customWidth="1"/>
    <col min="4885" max="4885" width="2" customWidth="1"/>
    <col min="4886" max="4886" width="11.77734375" customWidth="1"/>
    <col min="4887" max="4887" width="11.44140625" customWidth="1"/>
    <col min="4888" max="4888" width="1.77734375" customWidth="1"/>
    <col min="4889" max="4889" width="11.77734375" customWidth="1"/>
    <col min="4890" max="4890" width="2.109375" customWidth="1"/>
    <col min="4891" max="4891" width="11.44140625" customWidth="1"/>
    <col min="4892" max="4892" width="0.5546875" customWidth="1"/>
    <col min="4893" max="4893" width="2.109375" customWidth="1"/>
    <col min="4894" max="4894" width="10.5546875" customWidth="1"/>
    <col min="4895" max="4895" width="11.109375" customWidth="1"/>
    <col min="4896" max="4896" width="2.109375" customWidth="1"/>
    <col min="4897" max="4897" width="11.109375" customWidth="1"/>
    <col min="4898" max="4898" width="2.109375" customWidth="1"/>
    <col min="4899" max="4899" width="12.44140625" customWidth="1"/>
    <col min="5119" max="5119" width="51" customWidth="1"/>
    <col min="5120" max="5120" width="2.109375" customWidth="1"/>
    <col min="5121" max="5121" width="14.109375" customWidth="1"/>
    <col min="5122" max="5123" width="8.77734375" customWidth="1"/>
    <col min="5124" max="5124" width="2" customWidth="1"/>
    <col min="5125" max="5125" width="14.77734375" customWidth="1"/>
    <col min="5126" max="5126" width="2" customWidth="1"/>
    <col min="5127" max="5127" width="14.77734375" customWidth="1"/>
    <col min="5128" max="5128" width="2.109375" customWidth="1"/>
    <col min="5129" max="5129" width="14.77734375" customWidth="1"/>
    <col min="5130" max="5130" width="2.109375" customWidth="1"/>
    <col min="5131" max="5131" width="14.77734375" customWidth="1"/>
    <col min="5132" max="5133" width="3.77734375" customWidth="1"/>
    <col min="5134" max="5134" width="12.44140625" customWidth="1"/>
    <col min="5135" max="5135" width="2.109375" customWidth="1"/>
    <col min="5136" max="5136" width="12.5546875" customWidth="1"/>
    <col min="5137" max="5137" width="2.109375" customWidth="1"/>
    <col min="5138" max="5138" width="12.77734375" customWidth="1"/>
    <col min="5139" max="5139" width="2.109375" customWidth="1"/>
    <col min="5140" max="5140" width="12.77734375" customWidth="1"/>
    <col min="5141" max="5141" width="2" customWidth="1"/>
    <col min="5142" max="5142" width="11.77734375" customWidth="1"/>
    <col min="5143" max="5143" width="11.44140625" customWidth="1"/>
    <col min="5144" max="5144" width="1.77734375" customWidth="1"/>
    <col min="5145" max="5145" width="11.77734375" customWidth="1"/>
    <col min="5146" max="5146" width="2.109375" customWidth="1"/>
    <col min="5147" max="5147" width="11.44140625" customWidth="1"/>
    <col min="5148" max="5148" width="0.5546875" customWidth="1"/>
    <col min="5149" max="5149" width="2.109375" customWidth="1"/>
    <col min="5150" max="5150" width="10.5546875" customWidth="1"/>
    <col min="5151" max="5151" width="11.109375" customWidth="1"/>
    <col min="5152" max="5152" width="2.109375" customWidth="1"/>
    <col min="5153" max="5153" width="11.109375" customWidth="1"/>
    <col min="5154" max="5154" width="2.109375" customWidth="1"/>
    <col min="5155" max="5155" width="12.44140625" customWidth="1"/>
    <col min="5375" max="5375" width="51" customWidth="1"/>
    <col min="5376" max="5376" width="2.109375" customWidth="1"/>
    <col min="5377" max="5377" width="14.109375" customWidth="1"/>
    <col min="5378" max="5379" width="8.77734375" customWidth="1"/>
    <col min="5380" max="5380" width="2" customWidth="1"/>
    <col min="5381" max="5381" width="14.77734375" customWidth="1"/>
    <col min="5382" max="5382" width="2" customWidth="1"/>
    <col min="5383" max="5383" width="14.77734375" customWidth="1"/>
    <col min="5384" max="5384" width="2.109375" customWidth="1"/>
    <col min="5385" max="5385" width="14.77734375" customWidth="1"/>
    <col min="5386" max="5386" width="2.109375" customWidth="1"/>
    <col min="5387" max="5387" width="14.77734375" customWidth="1"/>
    <col min="5388" max="5389" width="3.77734375" customWidth="1"/>
    <col min="5390" max="5390" width="12.44140625" customWidth="1"/>
    <col min="5391" max="5391" width="2.109375" customWidth="1"/>
    <col min="5392" max="5392" width="12.5546875" customWidth="1"/>
    <col min="5393" max="5393" width="2.109375" customWidth="1"/>
    <col min="5394" max="5394" width="12.77734375" customWidth="1"/>
    <col min="5395" max="5395" width="2.109375" customWidth="1"/>
    <col min="5396" max="5396" width="12.77734375" customWidth="1"/>
    <col min="5397" max="5397" width="2" customWidth="1"/>
    <col min="5398" max="5398" width="11.77734375" customWidth="1"/>
    <col min="5399" max="5399" width="11.44140625" customWidth="1"/>
    <col min="5400" max="5400" width="1.77734375" customWidth="1"/>
    <col min="5401" max="5401" width="11.77734375" customWidth="1"/>
    <col min="5402" max="5402" width="2.109375" customWidth="1"/>
    <col min="5403" max="5403" width="11.44140625" customWidth="1"/>
    <col min="5404" max="5404" width="0.5546875" customWidth="1"/>
    <col min="5405" max="5405" width="2.109375" customWidth="1"/>
    <col min="5406" max="5406" width="10.5546875" customWidth="1"/>
    <col min="5407" max="5407" width="11.109375" customWidth="1"/>
    <col min="5408" max="5408" width="2.109375" customWidth="1"/>
    <col min="5409" max="5409" width="11.109375" customWidth="1"/>
    <col min="5410" max="5410" width="2.109375" customWidth="1"/>
    <col min="5411" max="5411" width="12.44140625" customWidth="1"/>
    <col min="5631" max="5631" width="51" customWidth="1"/>
    <col min="5632" max="5632" width="2.109375" customWidth="1"/>
    <col min="5633" max="5633" width="14.109375" customWidth="1"/>
    <col min="5634" max="5635" width="8.77734375" customWidth="1"/>
    <col min="5636" max="5636" width="2" customWidth="1"/>
    <col min="5637" max="5637" width="14.77734375" customWidth="1"/>
    <col min="5638" max="5638" width="2" customWidth="1"/>
    <col min="5639" max="5639" width="14.77734375" customWidth="1"/>
    <col min="5640" max="5640" width="2.109375" customWidth="1"/>
    <col min="5641" max="5641" width="14.77734375" customWidth="1"/>
    <col min="5642" max="5642" width="2.109375" customWidth="1"/>
    <col min="5643" max="5643" width="14.77734375" customWidth="1"/>
    <col min="5644" max="5645" width="3.77734375" customWidth="1"/>
    <col min="5646" max="5646" width="12.44140625" customWidth="1"/>
    <col min="5647" max="5647" width="2.109375" customWidth="1"/>
    <col min="5648" max="5648" width="12.5546875" customWidth="1"/>
    <col min="5649" max="5649" width="2.109375" customWidth="1"/>
    <col min="5650" max="5650" width="12.77734375" customWidth="1"/>
    <col min="5651" max="5651" width="2.109375" customWidth="1"/>
    <col min="5652" max="5652" width="12.77734375" customWidth="1"/>
    <col min="5653" max="5653" width="2" customWidth="1"/>
    <col min="5654" max="5654" width="11.77734375" customWidth="1"/>
    <col min="5655" max="5655" width="11.44140625" customWidth="1"/>
    <col min="5656" max="5656" width="1.77734375" customWidth="1"/>
    <col min="5657" max="5657" width="11.77734375" customWidth="1"/>
    <col min="5658" max="5658" width="2.109375" customWidth="1"/>
    <col min="5659" max="5659" width="11.44140625" customWidth="1"/>
    <col min="5660" max="5660" width="0.5546875" customWidth="1"/>
    <col min="5661" max="5661" width="2.109375" customWidth="1"/>
    <col min="5662" max="5662" width="10.5546875" customWidth="1"/>
    <col min="5663" max="5663" width="11.109375" customWidth="1"/>
    <col min="5664" max="5664" width="2.109375" customWidth="1"/>
    <col min="5665" max="5665" width="11.109375" customWidth="1"/>
    <col min="5666" max="5666" width="2.109375" customWidth="1"/>
    <col min="5667" max="5667" width="12.44140625" customWidth="1"/>
    <col min="5887" max="5887" width="51" customWidth="1"/>
    <col min="5888" max="5888" width="2.109375" customWidth="1"/>
    <col min="5889" max="5889" width="14.109375" customWidth="1"/>
    <col min="5890" max="5891" width="8.77734375" customWidth="1"/>
    <col min="5892" max="5892" width="2" customWidth="1"/>
    <col min="5893" max="5893" width="14.77734375" customWidth="1"/>
    <col min="5894" max="5894" width="2" customWidth="1"/>
    <col min="5895" max="5895" width="14.77734375" customWidth="1"/>
    <col min="5896" max="5896" width="2.109375" customWidth="1"/>
    <col min="5897" max="5897" width="14.77734375" customWidth="1"/>
    <col min="5898" max="5898" width="2.109375" customWidth="1"/>
    <col min="5899" max="5899" width="14.77734375" customWidth="1"/>
    <col min="5900" max="5901" width="3.77734375" customWidth="1"/>
    <col min="5902" max="5902" width="12.44140625" customWidth="1"/>
    <col min="5903" max="5903" width="2.109375" customWidth="1"/>
    <col min="5904" max="5904" width="12.5546875" customWidth="1"/>
    <col min="5905" max="5905" width="2.109375" customWidth="1"/>
    <col min="5906" max="5906" width="12.77734375" customWidth="1"/>
    <col min="5907" max="5907" width="2.109375" customWidth="1"/>
    <col min="5908" max="5908" width="12.77734375" customWidth="1"/>
    <col min="5909" max="5909" width="2" customWidth="1"/>
    <col min="5910" max="5910" width="11.77734375" customWidth="1"/>
    <col min="5911" max="5911" width="11.44140625" customWidth="1"/>
    <col min="5912" max="5912" width="1.77734375" customWidth="1"/>
    <col min="5913" max="5913" width="11.77734375" customWidth="1"/>
    <col min="5914" max="5914" width="2.109375" customWidth="1"/>
    <col min="5915" max="5915" width="11.44140625" customWidth="1"/>
    <col min="5916" max="5916" width="0.5546875" customWidth="1"/>
    <col min="5917" max="5917" width="2.109375" customWidth="1"/>
    <col min="5918" max="5918" width="10.5546875" customWidth="1"/>
    <col min="5919" max="5919" width="11.109375" customWidth="1"/>
    <col min="5920" max="5920" width="2.109375" customWidth="1"/>
    <col min="5921" max="5921" width="11.109375" customWidth="1"/>
    <col min="5922" max="5922" width="2.109375" customWidth="1"/>
    <col min="5923" max="5923" width="12.44140625" customWidth="1"/>
    <col min="6143" max="6143" width="51" customWidth="1"/>
    <col min="6144" max="6144" width="2.109375" customWidth="1"/>
    <col min="6145" max="6145" width="14.109375" customWidth="1"/>
    <col min="6146" max="6147" width="8.77734375" customWidth="1"/>
    <col min="6148" max="6148" width="2" customWidth="1"/>
    <col min="6149" max="6149" width="14.77734375" customWidth="1"/>
    <col min="6150" max="6150" width="2" customWidth="1"/>
    <col min="6151" max="6151" width="14.77734375" customWidth="1"/>
    <col min="6152" max="6152" width="2.109375" customWidth="1"/>
    <col min="6153" max="6153" width="14.77734375" customWidth="1"/>
    <col min="6154" max="6154" width="2.109375" customWidth="1"/>
    <col min="6155" max="6155" width="14.77734375" customWidth="1"/>
    <col min="6156" max="6157" width="3.77734375" customWidth="1"/>
    <col min="6158" max="6158" width="12.44140625" customWidth="1"/>
    <col min="6159" max="6159" width="2.109375" customWidth="1"/>
    <col min="6160" max="6160" width="12.5546875" customWidth="1"/>
    <col min="6161" max="6161" width="2.109375" customWidth="1"/>
    <col min="6162" max="6162" width="12.77734375" customWidth="1"/>
    <col min="6163" max="6163" width="2.109375" customWidth="1"/>
    <col min="6164" max="6164" width="12.77734375" customWidth="1"/>
    <col min="6165" max="6165" width="2" customWidth="1"/>
    <col min="6166" max="6166" width="11.77734375" customWidth="1"/>
    <col min="6167" max="6167" width="11.44140625" customWidth="1"/>
    <col min="6168" max="6168" width="1.77734375" customWidth="1"/>
    <col min="6169" max="6169" width="11.77734375" customWidth="1"/>
    <col min="6170" max="6170" width="2.109375" customWidth="1"/>
    <col min="6171" max="6171" width="11.44140625" customWidth="1"/>
    <col min="6172" max="6172" width="0.5546875" customWidth="1"/>
    <col min="6173" max="6173" width="2.109375" customWidth="1"/>
    <col min="6174" max="6174" width="10.5546875" customWidth="1"/>
    <col min="6175" max="6175" width="11.109375" customWidth="1"/>
    <col min="6176" max="6176" width="2.109375" customWidth="1"/>
    <col min="6177" max="6177" width="11.109375" customWidth="1"/>
    <col min="6178" max="6178" width="2.109375" customWidth="1"/>
    <col min="6179" max="6179" width="12.44140625" customWidth="1"/>
    <col min="6399" max="6399" width="51" customWidth="1"/>
    <col min="6400" max="6400" width="2.109375" customWidth="1"/>
    <col min="6401" max="6401" width="14.109375" customWidth="1"/>
    <col min="6402" max="6403" width="8.77734375" customWidth="1"/>
    <col min="6404" max="6404" width="2" customWidth="1"/>
    <col min="6405" max="6405" width="14.77734375" customWidth="1"/>
    <col min="6406" max="6406" width="2" customWidth="1"/>
    <col min="6407" max="6407" width="14.77734375" customWidth="1"/>
    <col min="6408" max="6408" width="2.109375" customWidth="1"/>
    <col min="6409" max="6409" width="14.77734375" customWidth="1"/>
    <col min="6410" max="6410" width="2.109375" customWidth="1"/>
    <col min="6411" max="6411" width="14.77734375" customWidth="1"/>
    <col min="6412" max="6413" width="3.77734375" customWidth="1"/>
    <col min="6414" max="6414" width="12.44140625" customWidth="1"/>
    <col min="6415" max="6415" width="2.109375" customWidth="1"/>
    <col min="6416" max="6416" width="12.5546875" customWidth="1"/>
    <col min="6417" max="6417" width="2.109375" customWidth="1"/>
    <col min="6418" max="6418" width="12.77734375" customWidth="1"/>
    <col min="6419" max="6419" width="2.109375" customWidth="1"/>
    <col min="6420" max="6420" width="12.77734375" customWidth="1"/>
    <col min="6421" max="6421" width="2" customWidth="1"/>
    <col min="6422" max="6422" width="11.77734375" customWidth="1"/>
    <col min="6423" max="6423" width="11.44140625" customWidth="1"/>
    <col min="6424" max="6424" width="1.77734375" customWidth="1"/>
    <col min="6425" max="6425" width="11.77734375" customWidth="1"/>
    <col min="6426" max="6426" width="2.109375" customWidth="1"/>
    <col min="6427" max="6427" width="11.44140625" customWidth="1"/>
    <col min="6428" max="6428" width="0.5546875" customWidth="1"/>
    <col min="6429" max="6429" width="2.109375" customWidth="1"/>
    <col min="6430" max="6430" width="10.5546875" customWidth="1"/>
    <col min="6431" max="6431" width="11.109375" customWidth="1"/>
    <col min="6432" max="6432" width="2.109375" customWidth="1"/>
    <col min="6433" max="6433" width="11.109375" customWidth="1"/>
    <col min="6434" max="6434" width="2.109375" customWidth="1"/>
    <col min="6435" max="6435" width="12.44140625" customWidth="1"/>
    <col min="6655" max="6655" width="51" customWidth="1"/>
    <col min="6656" max="6656" width="2.109375" customWidth="1"/>
    <col min="6657" max="6657" width="14.109375" customWidth="1"/>
    <col min="6658" max="6659" width="8.77734375" customWidth="1"/>
    <col min="6660" max="6660" width="2" customWidth="1"/>
    <col min="6661" max="6661" width="14.77734375" customWidth="1"/>
    <col min="6662" max="6662" width="2" customWidth="1"/>
    <col min="6663" max="6663" width="14.77734375" customWidth="1"/>
    <col min="6664" max="6664" width="2.109375" customWidth="1"/>
    <col min="6665" max="6665" width="14.77734375" customWidth="1"/>
    <col min="6666" max="6666" width="2.109375" customWidth="1"/>
    <col min="6667" max="6667" width="14.77734375" customWidth="1"/>
    <col min="6668" max="6669" width="3.77734375" customWidth="1"/>
    <col min="6670" max="6670" width="12.44140625" customWidth="1"/>
    <col min="6671" max="6671" width="2.109375" customWidth="1"/>
    <col min="6672" max="6672" width="12.5546875" customWidth="1"/>
    <col min="6673" max="6673" width="2.109375" customWidth="1"/>
    <col min="6674" max="6674" width="12.77734375" customWidth="1"/>
    <col min="6675" max="6675" width="2.109375" customWidth="1"/>
    <col min="6676" max="6676" width="12.77734375" customWidth="1"/>
    <col min="6677" max="6677" width="2" customWidth="1"/>
    <col min="6678" max="6678" width="11.77734375" customWidth="1"/>
    <col min="6679" max="6679" width="11.44140625" customWidth="1"/>
    <col min="6680" max="6680" width="1.77734375" customWidth="1"/>
    <col min="6681" max="6681" width="11.77734375" customWidth="1"/>
    <col min="6682" max="6682" width="2.109375" customWidth="1"/>
    <col min="6683" max="6683" width="11.44140625" customWidth="1"/>
    <col min="6684" max="6684" width="0.5546875" customWidth="1"/>
    <col min="6685" max="6685" width="2.109375" customWidth="1"/>
    <col min="6686" max="6686" width="10.5546875" customWidth="1"/>
    <col min="6687" max="6687" width="11.109375" customWidth="1"/>
    <col min="6688" max="6688" width="2.109375" customWidth="1"/>
    <col min="6689" max="6689" width="11.109375" customWidth="1"/>
    <col min="6690" max="6690" width="2.109375" customWidth="1"/>
    <col min="6691" max="6691" width="12.44140625" customWidth="1"/>
    <col min="6911" max="6911" width="51" customWidth="1"/>
    <col min="6912" max="6912" width="2.109375" customWidth="1"/>
    <col min="6913" max="6913" width="14.109375" customWidth="1"/>
    <col min="6914" max="6915" width="8.77734375" customWidth="1"/>
    <col min="6916" max="6916" width="2" customWidth="1"/>
    <col min="6917" max="6917" width="14.77734375" customWidth="1"/>
    <col min="6918" max="6918" width="2" customWidth="1"/>
    <col min="6919" max="6919" width="14.77734375" customWidth="1"/>
    <col min="6920" max="6920" width="2.109375" customWidth="1"/>
    <col min="6921" max="6921" width="14.77734375" customWidth="1"/>
    <col min="6922" max="6922" width="2.109375" customWidth="1"/>
    <col min="6923" max="6923" width="14.77734375" customWidth="1"/>
    <col min="6924" max="6925" width="3.77734375" customWidth="1"/>
    <col min="6926" max="6926" width="12.44140625" customWidth="1"/>
    <col min="6927" max="6927" width="2.109375" customWidth="1"/>
    <col min="6928" max="6928" width="12.5546875" customWidth="1"/>
    <col min="6929" max="6929" width="2.109375" customWidth="1"/>
    <col min="6930" max="6930" width="12.77734375" customWidth="1"/>
    <col min="6931" max="6931" width="2.109375" customWidth="1"/>
    <col min="6932" max="6932" width="12.77734375" customWidth="1"/>
    <col min="6933" max="6933" width="2" customWidth="1"/>
    <col min="6934" max="6934" width="11.77734375" customWidth="1"/>
    <col min="6935" max="6935" width="11.44140625" customWidth="1"/>
    <col min="6936" max="6936" width="1.77734375" customWidth="1"/>
    <col min="6937" max="6937" width="11.77734375" customWidth="1"/>
    <col min="6938" max="6938" width="2.109375" customWidth="1"/>
    <col min="6939" max="6939" width="11.44140625" customWidth="1"/>
    <col min="6940" max="6940" width="0.5546875" customWidth="1"/>
    <col min="6941" max="6941" width="2.109375" customWidth="1"/>
    <col min="6942" max="6942" width="10.5546875" customWidth="1"/>
    <col min="6943" max="6943" width="11.109375" customWidth="1"/>
    <col min="6944" max="6944" width="2.109375" customWidth="1"/>
    <col min="6945" max="6945" width="11.109375" customWidth="1"/>
    <col min="6946" max="6946" width="2.109375" customWidth="1"/>
    <col min="6947" max="6947" width="12.44140625" customWidth="1"/>
    <col min="7167" max="7167" width="51" customWidth="1"/>
    <col min="7168" max="7168" width="2.109375" customWidth="1"/>
    <col min="7169" max="7169" width="14.109375" customWidth="1"/>
    <col min="7170" max="7171" width="8.77734375" customWidth="1"/>
    <col min="7172" max="7172" width="2" customWidth="1"/>
    <col min="7173" max="7173" width="14.77734375" customWidth="1"/>
    <col min="7174" max="7174" width="2" customWidth="1"/>
    <col min="7175" max="7175" width="14.77734375" customWidth="1"/>
    <col min="7176" max="7176" width="2.109375" customWidth="1"/>
    <col min="7177" max="7177" width="14.77734375" customWidth="1"/>
    <col min="7178" max="7178" width="2.109375" customWidth="1"/>
    <col min="7179" max="7179" width="14.77734375" customWidth="1"/>
    <col min="7180" max="7181" width="3.77734375" customWidth="1"/>
    <col min="7182" max="7182" width="12.44140625" customWidth="1"/>
    <col min="7183" max="7183" width="2.109375" customWidth="1"/>
    <col min="7184" max="7184" width="12.5546875" customWidth="1"/>
    <col min="7185" max="7185" width="2.109375" customWidth="1"/>
    <col min="7186" max="7186" width="12.77734375" customWidth="1"/>
    <col min="7187" max="7187" width="2.109375" customWidth="1"/>
    <col min="7188" max="7188" width="12.77734375" customWidth="1"/>
    <col min="7189" max="7189" width="2" customWidth="1"/>
    <col min="7190" max="7190" width="11.77734375" customWidth="1"/>
    <col min="7191" max="7191" width="11.44140625" customWidth="1"/>
    <col min="7192" max="7192" width="1.77734375" customWidth="1"/>
    <col min="7193" max="7193" width="11.77734375" customWidth="1"/>
    <col min="7194" max="7194" width="2.109375" customWidth="1"/>
    <col min="7195" max="7195" width="11.44140625" customWidth="1"/>
    <col min="7196" max="7196" width="0.5546875" customWidth="1"/>
    <col min="7197" max="7197" width="2.109375" customWidth="1"/>
    <col min="7198" max="7198" width="10.5546875" customWidth="1"/>
    <col min="7199" max="7199" width="11.109375" customWidth="1"/>
    <col min="7200" max="7200" width="2.109375" customWidth="1"/>
    <col min="7201" max="7201" width="11.109375" customWidth="1"/>
    <col min="7202" max="7202" width="2.109375" customWidth="1"/>
    <col min="7203" max="7203" width="12.44140625" customWidth="1"/>
    <col min="7423" max="7423" width="51" customWidth="1"/>
    <col min="7424" max="7424" width="2.109375" customWidth="1"/>
    <col min="7425" max="7425" width="14.109375" customWidth="1"/>
    <col min="7426" max="7427" width="8.77734375" customWidth="1"/>
    <col min="7428" max="7428" width="2" customWidth="1"/>
    <col min="7429" max="7429" width="14.77734375" customWidth="1"/>
    <col min="7430" max="7430" width="2" customWidth="1"/>
    <col min="7431" max="7431" width="14.77734375" customWidth="1"/>
    <col min="7432" max="7432" width="2.109375" customWidth="1"/>
    <col min="7433" max="7433" width="14.77734375" customWidth="1"/>
    <col min="7434" max="7434" width="2.109375" customWidth="1"/>
    <col min="7435" max="7435" width="14.77734375" customWidth="1"/>
    <col min="7436" max="7437" width="3.77734375" customWidth="1"/>
    <col min="7438" max="7438" width="12.44140625" customWidth="1"/>
    <col min="7439" max="7439" width="2.109375" customWidth="1"/>
    <col min="7440" max="7440" width="12.5546875" customWidth="1"/>
    <col min="7441" max="7441" width="2.109375" customWidth="1"/>
    <col min="7442" max="7442" width="12.77734375" customWidth="1"/>
    <col min="7443" max="7443" width="2.109375" customWidth="1"/>
    <col min="7444" max="7444" width="12.77734375" customWidth="1"/>
    <col min="7445" max="7445" width="2" customWidth="1"/>
    <col min="7446" max="7446" width="11.77734375" customWidth="1"/>
    <col min="7447" max="7447" width="11.44140625" customWidth="1"/>
    <col min="7448" max="7448" width="1.77734375" customWidth="1"/>
    <col min="7449" max="7449" width="11.77734375" customWidth="1"/>
    <col min="7450" max="7450" width="2.109375" customWidth="1"/>
    <col min="7451" max="7451" width="11.44140625" customWidth="1"/>
    <col min="7452" max="7452" width="0.5546875" customWidth="1"/>
    <col min="7453" max="7453" width="2.109375" customWidth="1"/>
    <col min="7454" max="7454" width="10.5546875" customWidth="1"/>
    <col min="7455" max="7455" width="11.109375" customWidth="1"/>
    <col min="7456" max="7456" width="2.109375" customWidth="1"/>
    <col min="7457" max="7457" width="11.109375" customWidth="1"/>
    <col min="7458" max="7458" width="2.109375" customWidth="1"/>
    <col min="7459" max="7459" width="12.44140625" customWidth="1"/>
    <col min="7679" max="7679" width="51" customWidth="1"/>
    <col min="7680" max="7680" width="2.109375" customWidth="1"/>
    <col min="7681" max="7681" width="14.109375" customWidth="1"/>
    <col min="7682" max="7683" width="8.77734375" customWidth="1"/>
    <col min="7684" max="7684" width="2" customWidth="1"/>
    <col min="7685" max="7685" width="14.77734375" customWidth="1"/>
    <col min="7686" max="7686" width="2" customWidth="1"/>
    <col min="7687" max="7687" width="14.77734375" customWidth="1"/>
    <col min="7688" max="7688" width="2.109375" customWidth="1"/>
    <col min="7689" max="7689" width="14.77734375" customWidth="1"/>
    <col min="7690" max="7690" width="2.109375" customWidth="1"/>
    <col min="7691" max="7691" width="14.77734375" customWidth="1"/>
    <col min="7692" max="7693" width="3.77734375" customWidth="1"/>
    <col min="7694" max="7694" width="12.44140625" customWidth="1"/>
    <col min="7695" max="7695" width="2.109375" customWidth="1"/>
    <col min="7696" max="7696" width="12.5546875" customWidth="1"/>
    <col min="7697" max="7697" width="2.109375" customWidth="1"/>
    <col min="7698" max="7698" width="12.77734375" customWidth="1"/>
    <col min="7699" max="7699" width="2.109375" customWidth="1"/>
    <col min="7700" max="7700" width="12.77734375" customWidth="1"/>
    <col min="7701" max="7701" width="2" customWidth="1"/>
    <col min="7702" max="7702" width="11.77734375" customWidth="1"/>
    <col min="7703" max="7703" width="11.44140625" customWidth="1"/>
    <col min="7704" max="7704" width="1.77734375" customWidth="1"/>
    <col min="7705" max="7705" width="11.77734375" customWidth="1"/>
    <col min="7706" max="7706" width="2.109375" customWidth="1"/>
    <col min="7707" max="7707" width="11.44140625" customWidth="1"/>
    <col min="7708" max="7708" width="0.5546875" customWidth="1"/>
    <col min="7709" max="7709" width="2.109375" customWidth="1"/>
    <col min="7710" max="7710" width="10.5546875" customWidth="1"/>
    <col min="7711" max="7711" width="11.109375" customWidth="1"/>
    <col min="7712" max="7712" width="2.109375" customWidth="1"/>
    <col min="7713" max="7713" width="11.109375" customWidth="1"/>
    <col min="7714" max="7714" width="2.109375" customWidth="1"/>
    <col min="7715" max="7715" width="12.44140625" customWidth="1"/>
    <col min="7935" max="7935" width="51" customWidth="1"/>
    <col min="7936" max="7936" width="2.109375" customWidth="1"/>
    <col min="7937" max="7937" width="14.109375" customWidth="1"/>
    <col min="7938" max="7939" width="8.77734375" customWidth="1"/>
    <col min="7940" max="7940" width="2" customWidth="1"/>
    <col min="7941" max="7941" width="14.77734375" customWidth="1"/>
    <col min="7942" max="7942" width="2" customWidth="1"/>
    <col min="7943" max="7943" width="14.77734375" customWidth="1"/>
    <col min="7944" max="7944" width="2.109375" customWidth="1"/>
    <col min="7945" max="7945" width="14.77734375" customWidth="1"/>
    <col min="7946" max="7946" width="2.109375" customWidth="1"/>
    <col min="7947" max="7947" width="14.77734375" customWidth="1"/>
    <col min="7948" max="7949" width="3.77734375" customWidth="1"/>
    <col min="7950" max="7950" width="12.44140625" customWidth="1"/>
    <col min="7951" max="7951" width="2.109375" customWidth="1"/>
    <col min="7952" max="7952" width="12.5546875" customWidth="1"/>
    <col min="7953" max="7953" width="2.109375" customWidth="1"/>
    <col min="7954" max="7954" width="12.77734375" customWidth="1"/>
    <col min="7955" max="7955" width="2.109375" customWidth="1"/>
    <col min="7956" max="7956" width="12.77734375" customWidth="1"/>
    <col min="7957" max="7957" width="2" customWidth="1"/>
    <col min="7958" max="7958" width="11.77734375" customWidth="1"/>
    <col min="7959" max="7959" width="11.44140625" customWidth="1"/>
    <col min="7960" max="7960" width="1.77734375" customWidth="1"/>
    <col min="7961" max="7961" width="11.77734375" customWidth="1"/>
    <col min="7962" max="7962" width="2.109375" customWidth="1"/>
    <col min="7963" max="7963" width="11.44140625" customWidth="1"/>
    <col min="7964" max="7964" width="0.5546875" customWidth="1"/>
    <col min="7965" max="7965" width="2.109375" customWidth="1"/>
    <col min="7966" max="7966" width="10.5546875" customWidth="1"/>
    <col min="7967" max="7967" width="11.109375" customWidth="1"/>
    <col min="7968" max="7968" width="2.109375" customWidth="1"/>
    <col min="7969" max="7969" width="11.109375" customWidth="1"/>
    <col min="7970" max="7970" width="2.109375" customWidth="1"/>
    <col min="7971" max="7971" width="12.44140625" customWidth="1"/>
    <col min="8191" max="8191" width="51" customWidth="1"/>
    <col min="8192" max="8192" width="2.109375" customWidth="1"/>
    <col min="8193" max="8193" width="14.109375" customWidth="1"/>
    <col min="8194" max="8195" width="8.77734375" customWidth="1"/>
    <col min="8196" max="8196" width="2" customWidth="1"/>
    <col min="8197" max="8197" width="14.77734375" customWidth="1"/>
    <col min="8198" max="8198" width="2" customWidth="1"/>
    <col min="8199" max="8199" width="14.77734375" customWidth="1"/>
    <col min="8200" max="8200" width="2.109375" customWidth="1"/>
    <col min="8201" max="8201" width="14.77734375" customWidth="1"/>
    <col min="8202" max="8202" width="2.109375" customWidth="1"/>
    <col min="8203" max="8203" width="14.77734375" customWidth="1"/>
    <col min="8204" max="8205" width="3.77734375" customWidth="1"/>
    <col min="8206" max="8206" width="12.44140625" customWidth="1"/>
    <col min="8207" max="8207" width="2.109375" customWidth="1"/>
    <col min="8208" max="8208" width="12.5546875" customWidth="1"/>
    <col min="8209" max="8209" width="2.109375" customWidth="1"/>
    <col min="8210" max="8210" width="12.77734375" customWidth="1"/>
    <col min="8211" max="8211" width="2.109375" customWidth="1"/>
    <col min="8212" max="8212" width="12.77734375" customWidth="1"/>
    <col min="8213" max="8213" width="2" customWidth="1"/>
    <col min="8214" max="8214" width="11.77734375" customWidth="1"/>
    <col min="8215" max="8215" width="11.44140625" customWidth="1"/>
    <col min="8216" max="8216" width="1.77734375" customWidth="1"/>
    <col min="8217" max="8217" width="11.77734375" customWidth="1"/>
    <col min="8218" max="8218" width="2.109375" customWidth="1"/>
    <col min="8219" max="8219" width="11.44140625" customWidth="1"/>
    <col min="8220" max="8220" width="0.5546875" customWidth="1"/>
    <col min="8221" max="8221" width="2.109375" customWidth="1"/>
    <col min="8222" max="8222" width="10.5546875" customWidth="1"/>
    <col min="8223" max="8223" width="11.109375" customWidth="1"/>
    <col min="8224" max="8224" width="2.109375" customWidth="1"/>
    <col min="8225" max="8225" width="11.109375" customWidth="1"/>
    <col min="8226" max="8226" width="2.109375" customWidth="1"/>
    <col min="8227" max="8227" width="12.44140625" customWidth="1"/>
    <col min="8447" max="8447" width="51" customWidth="1"/>
    <col min="8448" max="8448" width="2.109375" customWidth="1"/>
    <col min="8449" max="8449" width="14.109375" customWidth="1"/>
    <col min="8450" max="8451" width="8.77734375" customWidth="1"/>
    <col min="8452" max="8452" width="2" customWidth="1"/>
    <col min="8453" max="8453" width="14.77734375" customWidth="1"/>
    <col min="8454" max="8454" width="2" customWidth="1"/>
    <col min="8455" max="8455" width="14.77734375" customWidth="1"/>
    <col min="8456" max="8456" width="2.109375" customWidth="1"/>
    <col min="8457" max="8457" width="14.77734375" customWidth="1"/>
    <col min="8458" max="8458" width="2.109375" customWidth="1"/>
    <col min="8459" max="8459" width="14.77734375" customWidth="1"/>
    <col min="8460" max="8461" width="3.77734375" customWidth="1"/>
    <col min="8462" max="8462" width="12.44140625" customWidth="1"/>
    <col min="8463" max="8463" width="2.109375" customWidth="1"/>
    <col min="8464" max="8464" width="12.5546875" customWidth="1"/>
    <col min="8465" max="8465" width="2.109375" customWidth="1"/>
    <col min="8466" max="8466" width="12.77734375" customWidth="1"/>
    <col min="8467" max="8467" width="2.109375" customWidth="1"/>
    <col min="8468" max="8468" width="12.77734375" customWidth="1"/>
    <col min="8469" max="8469" width="2" customWidth="1"/>
    <col min="8470" max="8470" width="11.77734375" customWidth="1"/>
    <col min="8471" max="8471" width="11.44140625" customWidth="1"/>
    <col min="8472" max="8472" width="1.77734375" customWidth="1"/>
    <col min="8473" max="8473" width="11.77734375" customWidth="1"/>
    <col min="8474" max="8474" width="2.109375" customWidth="1"/>
    <col min="8475" max="8475" width="11.44140625" customWidth="1"/>
    <col min="8476" max="8476" width="0.5546875" customWidth="1"/>
    <col min="8477" max="8477" width="2.109375" customWidth="1"/>
    <col min="8478" max="8478" width="10.5546875" customWidth="1"/>
    <col min="8479" max="8479" width="11.109375" customWidth="1"/>
    <col min="8480" max="8480" width="2.109375" customWidth="1"/>
    <col min="8481" max="8481" width="11.109375" customWidth="1"/>
    <col min="8482" max="8482" width="2.109375" customWidth="1"/>
    <col min="8483" max="8483" width="12.44140625" customWidth="1"/>
    <col min="8703" max="8703" width="51" customWidth="1"/>
    <col min="8704" max="8704" width="2.109375" customWidth="1"/>
    <col min="8705" max="8705" width="14.109375" customWidth="1"/>
    <col min="8706" max="8707" width="8.77734375" customWidth="1"/>
    <col min="8708" max="8708" width="2" customWidth="1"/>
    <col min="8709" max="8709" width="14.77734375" customWidth="1"/>
    <col min="8710" max="8710" width="2" customWidth="1"/>
    <col min="8711" max="8711" width="14.77734375" customWidth="1"/>
    <col min="8712" max="8712" width="2.109375" customWidth="1"/>
    <col min="8713" max="8713" width="14.77734375" customWidth="1"/>
    <col min="8714" max="8714" width="2.109375" customWidth="1"/>
    <col min="8715" max="8715" width="14.77734375" customWidth="1"/>
    <col min="8716" max="8717" width="3.77734375" customWidth="1"/>
    <col min="8718" max="8718" width="12.44140625" customWidth="1"/>
    <col min="8719" max="8719" width="2.109375" customWidth="1"/>
    <col min="8720" max="8720" width="12.5546875" customWidth="1"/>
    <col min="8721" max="8721" width="2.109375" customWidth="1"/>
    <col min="8722" max="8722" width="12.77734375" customWidth="1"/>
    <col min="8723" max="8723" width="2.109375" customWidth="1"/>
    <col min="8724" max="8724" width="12.77734375" customWidth="1"/>
    <col min="8725" max="8725" width="2" customWidth="1"/>
    <col min="8726" max="8726" width="11.77734375" customWidth="1"/>
    <col min="8727" max="8727" width="11.44140625" customWidth="1"/>
    <col min="8728" max="8728" width="1.77734375" customWidth="1"/>
    <col min="8729" max="8729" width="11.77734375" customWidth="1"/>
    <col min="8730" max="8730" width="2.109375" customWidth="1"/>
    <col min="8731" max="8731" width="11.44140625" customWidth="1"/>
    <col min="8732" max="8732" width="0.5546875" customWidth="1"/>
    <col min="8733" max="8733" width="2.109375" customWidth="1"/>
    <col min="8734" max="8734" width="10.5546875" customWidth="1"/>
    <col min="8735" max="8735" width="11.109375" customWidth="1"/>
    <col min="8736" max="8736" width="2.109375" customWidth="1"/>
    <col min="8737" max="8737" width="11.109375" customWidth="1"/>
    <col min="8738" max="8738" width="2.109375" customWidth="1"/>
    <col min="8739" max="8739" width="12.44140625" customWidth="1"/>
    <col min="8959" max="8959" width="51" customWidth="1"/>
    <col min="8960" max="8960" width="2.109375" customWidth="1"/>
    <col min="8961" max="8961" width="14.109375" customWidth="1"/>
    <col min="8962" max="8963" width="8.77734375" customWidth="1"/>
    <col min="8964" max="8964" width="2" customWidth="1"/>
    <col min="8965" max="8965" width="14.77734375" customWidth="1"/>
    <col min="8966" max="8966" width="2" customWidth="1"/>
    <col min="8967" max="8967" width="14.77734375" customWidth="1"/>
    <col min="8968" max="8968" width="2.109375" customWidth="1"/>
    <col min="8969" max="8969" width="14.77734375" customWidth="1"/>
    <col min="8970" max="8970" width="2.109375" customWidth="1"/>
    <col min="8971" max="8971" width="14.77734375" customWidth="1"/>
    <col min="8972" max="8973" width="3.77734375" customWidth="1"/>
    <col min="8974" max="8974" width="12.44140625" customWidth="1"/>
    <col min="8975" max="8975" width="2.109375" customWidth="1"/>
    <col min="8976" max="8976" width="12.5546875" customWidth="1"/>
    <col min="8977" max="8977" width="2.109375" customWidth="1"/>
    <col min="8978" max="8978" width="12.77734375" customWidth="1"/>
    <col min="8979" max="8979" width="2.109375" customWidth="1"/>
    <col min="8980" max="8980" width="12.77734375" customWidth="1"/>
    <col min="8981" max="8981" width="2" customWidth="1"/>
    <col min="8982" max="8982" width="11.77734375" customWidth="1"/>
    <col min="8983" max="8983" width="11.44140625" customWidth="1"/>
    <col min="8984" max="8984" width="1.77734375" customWidth="1"/>
    <col min="8985" max="8985" width="11.77734375" customWidth="1"/>
    <col min="8986" max="8986" width="2.109375" customWidth="1"/>
    <col min="8987" max="8987" width="11.44140625" customWidth="1"/>
    <col min="8988" max="8988" width="0.5546875" customWidth="1"/>
    <col min="8989" max="8989" width="2.109375" customWidth="1"/>
    <col min="8990" max="8990" width="10.5546875" customWidth="1"/>
    <col min="8991" max="8991" width="11.109375" customWidth="1"/>
    <col min="8992" max="8992" width="2.109375" customWidth="1"/>
    <col min="8993" max="8993" width="11.109375" customWidth="1"/>
    <col min="8994" max="8994" width="2.109375" customWidth="1"/>
    <col min="8995" max="8995" width="12.44140625" customWidth="1"/>
    <col min="9215" max="9215" width="51" customWidth="1"/>
    <col min="9216" max="9216" width="2.109375" customWidth="1"/>
    <col min="9217" max="9217" width="14.109375" customWidth="1"/>
    <col min="9218" max="9219" width="8.77734375" customWidth="1"/>
    <col min="9220" max="9220" width="2" customWidth="1"/>
    <col min="9221" max="9221" width="14.77734375" customWidth="1"/>
    <col min="9222" max="9222" width="2" customWidth="1"/>
    <col min="9223" max="9223" width="14.77734375" customWidth="1"/>
    <col min="9224" max="9224" width="2.109375" customWidth="1"/>
    <col min="9225" max="9225" width="14.77734375" customWidth="1"/>
    <col min="9226" max="9226" width="2.109375" customWidth="1"/>
    <col min="9227" max="9227" width="14.77734375" customWidth="1"/>
    <col min="9228" max="9229" width="3.77734375" customWidth="1"/>
    <col min="9230" max="9230" width="12.44140625" customWidth="1"/>
    <col min="9231" max="9231" width="2.109375" customWidth="1"/>
    <col min="9232" max="9232" width="12.5546875" customWidth="1"/>
    <col min="9233" max="9233" width="2.109375" customWidth="1"/>
    <col min="9234" max="9234" width="12.77734375" customWidth="1"/>
    <col min="9235" max="9235" width="2.109375" customWidth="1"/>
    <col min="9236" max="9236" width="12.77734375" customWidth="1"/>
    <col min="9237" max="9237" width="2" customWidth="1"/>
    <col min="9238" max="9238" width="11.77734375" customWidth="1"/>
    <col min="9239" max="9239" width="11.44140625" customWidth="1"/>
    <col min="9240" max="9240" width="1.77734375" customWidth="1"/>
    <col min="9241" max="9241" width="11.77734375" customWidth="1"/>
    <col min="9242" max="9242" width="2.109375" customWidth="1"/>
    <col min="9243" max="9243" width="11.44140625" customWidth="1"/>
    <col min="9244" max="9244" width="0.5546875" customWidth="1"/>
    <col min="9245" max="9245" width="2.109375" customWidth="1"/>
    <col min="9246" max="9246" width="10.5546875" customWidth="1"/>
    <col min="9247" max="9247" width="11.109375" customWidth="1"/>
    <col min="9248" max="9248" width="2.109375" customWidth="1"/>
    <col min="9249" max="9249" width="11.109375" customWidth="1"/>
    <col min="9250" max="9250" width="2.109375" customWidth="1"/>
    <col min="9251" max="9251" width="12.44140625" customWidth="1"/>
    <col min="9471" max="9471" width="51" customWidth="1"/>
    <col min="9472" max="9472" width="2.109375" customWidth="1"/>
    <col min="9473" max="9473" width="14.109375" customWidth="1"/>
    <col min="9474" max="9475" width="8.77734375" customWidth="1"/>
    <col min="9476" max="9476" width="2" customWidth="1"/>
    <col min="9477" max="9477" width="14.77734375" customWidth="1"/>
    <col min="9478" max="9478" width="2" customWidth="1"/>
    <col min="9479" max="9479" width="14.77734375" customWidth="1"/>
    <col min="9480" max="9480" width="2.109375" customWidth="1"/>
    <col min="9481" max="9481" width="14.77734375" customWidth="1"/>
    <col min="9482" max="9482" width="2.109375" customWidth="1"/>
    <col min="9483" max="9483" width="14.77734375" customWidth="1"/>
    <col min="9484" max="9485" width="3.77734375" customWidth="1"/>
    <col min="9486" max="9486" width="12.44140625" customWidth="1"/>
    <col min="9487" max="9487" width="2.109375" customWidth="1"/>
    <col min="9488" max="9488" width="12.5546875" customWidth="1"/>
    <col min="9489" max="9489" width="2.109375" customWidth="1"/>
    <col min="9490" max="9490" width="12.77734375" customWidth="1"/>
    <col min="9491" max="9491" width="2.109375" customWidth="1"/>
    <col min="9492" max="9492" width="12.77734375" customWidth="1"/>
    <col min="9493" max="9493" width="2" customWidth="1"/>
    <col min="9494" max="9494" width="11.77734375" customWidth="1"/>
    <col min="9495" max="9495" width="11.44140625" customWidth="1"/>
    <col min="9496" max="9496" width="1.77734375" customWidth="1"/>
    <col min="9497" max="9497" width="11.77734375" customWidth="1"/>
    <col min="9498" max="9498" width="2.109375" customWidth="1"/>
    <col min="9499" max="9499" width="11.44140625" customWidth="1"/>
    <col min="9500" max="9500" width="0.5546875" customWidth="1"/>
    <col min="9501" max="9501" width="2.109375" customWidth="1"/>
    <col min="9502" max="9502" width="10.5546875" customWidth="1"/>
    <col min="9503" max="9503" width="11.109375" customWidth="1"/>
    <col min="9504" max="9504" width="2.109375" customWidth="1"/>
    <col min="9505" max="9505" width="11.109375" customWidth="1"/>
    <col min="9506" max="9506" width="2.109375" customWidth="1"/>
    <col min="9507" max="9507" width="12.44140625" customWidth="1"/>
    <col min="9727" max="9727" width="51" customWidth="1"/>
    <col min="9728" max="9728" width="2.109375" customWidth="1"/>
    <col min="9729" max="9729" width="14.109375" customWidth="1"/>
    <col min="9730" max="9731" width="8.77734375" customWidth="1"/>
    <col min="9732" max="9732" width="2" customWidth="1"/>
    <col min="9733" max="9733" width="14.77734375" customWidth="1"/>
    <col min="9734" max="9734" width="2" customWidth="1"/>
    <col min="9735" max="9735" width="14.77734375" customWidth="1"/>
    <col min="9736" max="9736" width="2.109375" customWidth="1"/>
    <col min="9737" max="9737" width="14.77734375" customWidth="1"/>
    <col min="9738" max="9738" width="2.109375" customWidth="1"/>
    <col min="9739" max="9739" width="14.77734375" customWidth="1"/>
    <col min="9740" max="9741" width="3.77734375" customWidth="1"/>
    <col min="9742" max="9742" width="12.44140625" customWidth="1"/>
    <col min="9743" max="9743" width="2.109375" customWidth="1"/>
    <col min="9744" max="9744" width="12.5546875" customWidth="1"/>
    <col min="9745" max="9745" width="2.109375" customWidth="1"/>
    <col min="9746" max="9746" width="12.77734375" customWidth="1"/>
    <col min="9747" max="9747" width="2.109375" customWidth="1"/>
    <col min="9748" max="9748" width="12.77734375" customWidth="1"/>
    <col min="9749" max="9749" width="2" customWidth="1"/>
    <col min="9750" max="9750" width="11.77734375" customWidth="1"/>
    <col min="9751" max="9751" width="11.44140625" customWidth="1"/>
    <col min="9752" max="9752" width="1.77734375" customWidth="1"/>
    <col min="9753" max="9753" width="11.77734375" customWidth="1"/>
    <col min="9754" max="9754" width="2.109375" customWidth="1"/>
    <col min="9755" max="9755" width="11.44140625" customWidth="1"/>
    <col min="9756" max="9756" width="0.5546875" customWidth="1"/>
    <col min="9757" max="9757" width="2.109375" customWidth="1"/>
    <col min="9758" max="9758" width="10.5546875" customWidth="1"/>
    <col min="9759" max="9759" width="11.109375" customWidth="1"/>
    <col min="9760" max="9760" width="2.109375" customWidth="1"/>
    <col min="9761" max="9761" width="11.109375" customWidth="1"/>
    <col min="9762" max="9762" width="2.109375" customWidth="1"/>
    <col min="9763" max="9763" width="12.44140625" customWidth="1"/>
    <col min="9983" max="9983" width="51" customWidth="1"/>
    <col min="9984" max="9984" width="2.109375" customWidth="1"/>
    <col min="9985" max="9985" width="14.109375" customWidth="1"/>
    <col min="9986" max="9987" width="8.77734375" customWidth="1"/>
    <col min="9988" max="9988" width="2" customWidth="1"/>
    <col min="9989" max="9989" width="14.77734375" customWidth="1"/>
    <col min="9990" max="9990" width="2" customWidth="1"/>
    <col min="9991" max="9991" width="14.77734375" customWidth="1"/>
    <col min="9992" max="9992" width="2.109375" customWidth="1"/>
    <col min="9993" max="9993" width="14.77734375" customWidth="1"/>
    <col min="9994" max="9994" width="2.109375" customWidth="1"/>
    <col min="9995" max="9995" width="14.77734375" customWidth="1"/>
    <col min="9996" max="9997" width="3.77734375" customWidth="1"/>
    <col min="9998" max="9998" width="12.44140625" customWidth="1"/>
    <col min="9999" max="9999" width="2.109375" customWidth="1"/>
    <col min="10000" max="10000" width="12.5546875" customWidth="1"/>
    <col min="10001" max="10001" width="2.109375" customWidth="1"/>
    <col min="10002" max="10002" width="12.77734375" customWidth="1"/>
    <col min="10003" max="10003" width="2.109375" customWidth="1"/>
    <col min="10004" max="10004" width="12.77734375" customWidth="1"/>
    <col min="10005" max="10005" width="2" customWidth="1"/>
    <col min="10006" max="10006" width="11.77734375" customWidth="1"/>
    <col min="10007" max="10007" width="11.44140625" customWidth="1"/>
    <col min="10008" max="10008" width="1.77734375" customWidth="1"/>
    <col min="10009" max="10009" width="11.77734375" customWidth="1"/>
    <col min="10010" max="10010" width="2.109375" customWidth="1"/>
    <col min="10011" max="10011" width="11.44140625" customWidth="1"/>
    <col min="10012" max="10012" width="0.5546875" customWidth="1"/>
    <col min="10013" max="10013" width="2.109375" customWidth="1"/>
    <col min="10014" max="10014" width="10.5546875" customWidth="1"/>
    <col min="10015" max="10015" width="11.109375" customWidth="1"/>
    <col min="10016" max="10016" width="2.109375" customWidth="1"/>
    <col min="10017" max="10017" width="11.109375" customWidth="1"/>
    <col min="10018" max="10018" width="2.109375" customWidth="1"/>
    <col min="10019" max="10019" width="12.44140625" customWidth="1"/>
    <col min="10239" max="10239" width="51" customWidth="1"/>
    <col min="10240" max="10240" width="2.109375" customWidth="1"/>
    <col min="10241" max="10241" width="14.109375" customWidth="1"/>
    <col min="10242" max="10243" width="8.77734375" customWidth="1"/>
    <col min="10244" max="10244" width="2" customWidth="1"/>
    <col min="10245" max="10245" width="14.77734375" customWidth="1"/>
    <col min="10246" max="10246" width="2" customWidth="1"/>
    <col min="10247" max="10247" width="14.77734375" customWidth="1"/>
    <col min="10248" max="10248" width="2.109375" customWidth="1"/>
    <col min="10249" max="10249" width="14.77734375" customWidth="1"/>
    <col min="10250" max="10250" width="2.109375" customWidth="1"/>
    <col min="10251" max="10251" width="14.77734375" customWidth="1"/>
    <col min="10252" max="10253" width="3.77734375" customWidth="1"/>
    <col min="10254" max="10254" width="12.44140625" customWidth="1"/>
    <col min="10255" max="10255" width="2.109375" customWidth="1"/>
    <col min="10256" max="10256" width="12.5546875" customWidth="1"/>
    <col min="10257" max="10257" width="2.109375" customWidth="1"/>
    <col min="10258" max="10258" width="12.77734375" customWidth="1"/>
    <col min="10259" max="10259" width="2.109375" customWidth="1"/>
    <col min="10260" max="10260" width="12.77734375" customWidth="1"/>
    <col min="10261" max="10261" width="2" customWidth="1"/>
    <col min="10262" max="10262" width="11.77734375" customWidth="1"/>
    <col min="10263" max="10263" width="11.44140625" customWidth="1"/>
    <col min="10264" max="10264" width="1.77734375" customWidth="1"/>
    <col min="10265" max="10265" width="11.77734375" customWidth="1"/>
    <col min="10266" max="10266" width="2.109375" customWidth="1"/>
    <col min="10267" max="10267" width="11.44140625" customWidth="1"/>
    <col min="10268" max="10268" width="0.5546875" customWidth="1"/>
    <col min="10269" max="10269" width="2.109375" customWidth="1"/>
    <col min="10270" max="10270" width="10.5546875" customWidth="1"/>
    <col min="10271" max="10271" width="11.109375" customWidth="1"/>
    <col min="10272" max="10272" width="2.109375" customWidth="1"/>
    <col min="10273" max="10273" width="11.109375" customWidth="1"/>
    <col min="10274" max="10274" width="2.109375" customWidth="1"/>
    <col min="10275" max="10275" width="12.44140625" customWidth="1"/>
    <col min="10495" max="10495" width="51" customWidth="1"/>
    <col min="10496" max="10496" width="2.109375" customWidth="1"/>
    <col min="10497" max="10497" width="14.109375" customWidth="1"/>
    <col min="10498" max="10499" width="8.77734375" customWidth="1"/>
    <col min="10500" max="10500" width="2" customWidth="1"/>
    <col min="10501" max="10501" width="14.77734375" customWidth="1"/>
    <col min="10502" max="10502" width="2" customWidth="1"/>
    <col min="10503" max="10503" width="14.77734375" customWidth="1"/>
    <col min="10504" max="10504" width="2.109375" customWidth="1"/>
    <col min="10505" max="10505" width="14.77734375" customWidth="1"/>
    <col min="10506" max="10506" width="2.109375" customWidth="1"/>
    <col min="10507" max="10507" width="14.77734375" customWidth="1"/>
    <col min="10508" max="10509" width="3.77734375" customWidth="1"/>
    <col min="10510" max="10510" width="12.44140625" customWidth="1"/>
    <col min="10511" max="10511" width="2.109375" customWidth="1"/>
    <col min="10512" max="10512" width="12.5546875" customWidth="1"/>
    <col min="10513" max="10513" width="2.109375" customWidth="1"/>
    <col min="10514" max="10514" width="12.77734375" customWidth="1"/>
    <col min="10515" max="10515" width="2.109375" customWidth="1"/>
    <col min="10516" max="10516" width="12.77734375" customWidth="1"/>
    <col min="10517" max="10517" width="2" customWidth="1"/>
    <col min="10518" max="10518" width="11.77734375" customWidth="1"/>
    <col min="10519" max="10519" width="11.44140625" customWidth="1"/>
    <col min="10520" max="10520" width="1.77734375" customWidth="1"/>
    <col min="10521" max="10521" width="11.77734375" customWidth="1"/>
    <col min="10522" max="10522" width="2.109375" customWidth="1"/>
    <col min="10523" max="10523" width="11.44140625" customWidth="1"/>
    <col min="10524" max="10524" width="0.5546875" customWidth="1"/>
    <col min="10525" max="10525" width="2.109375" customWidth="1"/>
    <col min="10526" max="10526" width="10.5546875" customWidth="1"/>
    <col min="10527" max="10527" width="11.109375" customWidth="1"/>
    <col min="10528" max="10528" width="2.109375" customWidth="1"/>
    <col min="10529" max="10529" width="11.109375" customWidth="1"/>
    <col min="10530" max="10530" width="2.109375" customWidth="1"/>
    <col min="10531" max="10531" width="12.44140625" customWidth="1"/>
    <col min="10751" max="10751" width="51" customWidth="1"/>
    <col min="10752" max="10752" width="2.109375" customWidth="1"/>
    <col min="10753" max="10753" width="14.109375" customWidth="1"/>
    <col min="10754" max="10755" width="8.77734375" customWidth="1"/>
    <col min="10756" max="10756" width="2" customWidth="1"/>
    <col min="10757" max="10757" width="14.77734375" customWidth="1"/>
    <col min="10758" max="10758" width="2" customWidth="1"/>
    <col min="10759" max="10759" width="14.77734375" customWidth="1"/>
    <col min="10760" max="10760" width="2.109375" customWidth="1"/>
    <col min="10761" max="10761" width="14.77734375" customWidth="1"/>
    <col min="10762" max="10762" width="2.109375" customWidth="1"/>
    <col min="10763" max="10763" width="14.77734375" customWidth="1"/>
    <col min="10764" max="10765" width="3.77734375" customWidth="1"/>
    <col min="10766" max="10766" width="12.44140625" customWidth="1"/>
    <col min="10767" max="10767" width="2.109375" customWidth="1"/>
    <col min="10768" max="10768" width="12.5546875" customWidth="1"/>
    <col min="10769" max="10769" width="2.109375" customWidth="1"/>
    <col min="10770" max="10770" width="12.77734375" customWidth="1"/>
    <col min="10771" max="10771" width="2.109375" customWidth="1"/>
    <col min="10772" max="10772" width="12.77734375" customWidth="1"/>
    <col min="10773" max="10773" width="2" customWidth="1"/>
    <col min="10774" max="10774" width="11.77734375" customWidth="1"/>
    <col min="10775" max="10775" width="11.44140625" customWidth="1"/>
    <col min="10776" max="10776" width="1.77734375" customWidth="1"/>
    <col min="10777" max="10777" width="11.77734375" customWidth="1"/>
    <col min="10778" max="10778" width="2.109375" customWidth="1"/>
    <col min="10779" max="10779" width="11.44140625" customWidth="1"/>
    <col min="10780" max="10780" width="0.5546875" customWidth="1"/>
    <col min="10781" max="10781" width="2.109375" customWidth="1"/>
    <col min="10782" max="10782" width="10.5546875" customWidth="1"/>
    <col min="10783" max="10783" width="11.109375" customWidth="1"/>
    <col min="10784" max="10784" width="2.109375" customWidth="1"/>
    <col min="10785" max="10785" width="11.109375" customWidth="1"/>
    <col min="10786" max="10786" width="2.109375" customWidth="1"/>
    <col min="10787" max="10787" width="12.44140625" customWidth="1"/>
    <col min="11007" max="11007" width="51" customWidth="1"/>
    <col min="11008" max="11008" width="2.109375" customWidth="1"/>
    <col min="11009" max="11009" width="14.109375" customWidth="1"/>
    <col min="11010" max="11011" width="8.77734375" customWidth="1"/>
    <col min="11012" max="11012" width="2" customWidth="1"/>
    <col min="11013" max="11013" width="14.77734375" customWidth="1"/>
    <col min="11014" max="11014" width="2" customWidth="1"/>
    <col min="11015" max="11015" width="14.77734375" customWidth="1"/>
    <col min="11016" max="11016" width="2.109375" customWidth="1"/>
    <col min="11017" max="11017" width="14.77734375" customWidth="1"/>
    <col min="11018" max="11018" width="2.109375" customWidth="1"/>
    <col min="11019" max="11019" width="14.77734375" customWidth="1"/>
    <col min="11020" max="11021" width="3.77734375" customWidth="1"/>
    <col min="11022" max="11022" width="12.44140625" customWidth="1"/>
    <col min="11023" max="11023" width="2.109375" customWidth="1"/>
    <col min="11024" max="11024" width="12.5546875" customWidth="1"/>
    <col min="11025" max="11025" width="2.109375" customWidth="1"/>
    <col min="11026" max="11026" width="12.77734375" customWidth="1"/>
    <col min="11027" max="11027" width="2.109375" customWidth="1"/>
    <col min="11028" max="11028" width="12.77734375" customWidth="1"/>
    <col min="11029" max="11029" width="2" customWidth="1"/>
    <col min="11030" max="11030" width="11.77734375" customWidth="1"/>
    <col min="11031" max="11031" width="11.44140625" customWidth="1"/>
    <col min="11032" max="11032" width="1.77734375" customWidth="1"/>
    <col min="11033" max="11033" width="11.77734375" customWidth="1"/>
    <col min="11034" max="11034" width="2.109375" customWidth="1"/>
    <col min="11035" max="11035" width="11.44140625" customWidth="1"/>
    <col min="11036" max="11036" width="0.5546875" customWidth="1"/>
    <col min="11037" max="11037" width="2.109375" customWidth="1"/>
    <col min="11038" max="11038" width="10.5546875" customWidth="1"/>
    <col min="11039" max="11039" width="11.109375" customWidth="1"/>
    <col min="11040" max="11040" width="2.109375" customWidth="1"/>
    <col min="11041" max="11041" width="11.109375" customWidth="1"/>
    <col min="11042" max="11042" width="2.109375" customWidth="1"/>
    <col min="11043" max="11043" width="12.44140625" customWidth="1"/>
    <col min="11263" max="11263" width="51" customWidth="1"/>
    <col min="11264" max="11264" width="2.109375" customWidth="1"/>
    <col min="11265" max="11265" width="14.109375" customWidth="1"/>
    <col min="11266" max="11267" width="8.77734375" customWidth="1"/>
    <col min="11268" max="11268" width="2" customWidth="1"/>
    <col min="11269" max="11269" width="14.77734375" customWidth="1"/>
    <col min="11270" max="11270" width="2" customWidth="1"/>
    <col min="11271" max="11271" width="14.77734375" customWidth="1"/>
    <col min="11272" max="11272" width="2.109375" customWidth="1"/>
    <col min="11273" max="11273" width="14.77734375" customWidth="1"/>
    <col min="11274" max="11274" width="2.109375" customWidth="1"/>
    <col min="11275" max="11275" width="14.77734375" customWidth="1"/>
    <col min="11276" max="11277" width="3.77734375" customWidth="1"/>
    <col min="11278" max="11278" width="12.44140625" customWidth="1"/>
    <col min="11279" max="11279" width="2.109375" customWidth="1"/>
    <col min="11280" max="11280" width="12.5546875" customWidth="1"/>
    <col min="11281" max="11281" width="2.109375" customWidth="1"/>
    <col min="11282" max="11282" width="12.77734375" customWidth="1"/>
    <col min="11283" max="11283" width="2.109375" customWidth="1"/>
    <col min="11284" max="11284" width="12.77734375" customWidth="1"/>
    <col min="11285" max="11285" width="2" customWidth="1"/>
    <col min="11286" max="11286" width="11.77734375" customWidth="1"/>
    <col min="11287" max="11287" width="11.44140625" customWidth="1"/>
    <col min="11288" max="11288" width="1.77734375" customWidth="1"/>
    <col min="11289" max="11289" width="11.77734375" customWidth="1"/>
    <col min="11290" max="11290" width="2.109375" customWidth="1"/>
    <col min="11291" max="11291" width="11.44140625" customWidth="1"/>
    <col min="11292" max="11292" width="0.5546875" customWidth="1"/>
    <col min="11293" max="11293" width="2.109375" customWidth="1"/>
    <col min="11294" max="11294" width="10.5546875" customWidth="1"/>
    <col min="11295" max="11295" width="11.109375" customWidth="1"/>
    <col min="11296" max="11296" width="2.109375" customWidth="1"/>
    <col min="11297" max="11297" width="11.109375" customWidth="1"/>
    <col min="11298" max="11298" width="2.109375" customWidth="1"/>
    <col min="11299" max="11299" width="12.44140625" customWidth="1"/>
    <col min="11519" max="11519" width="51" customWidth="1"/>
    <col min="11520" max="11520" width="2.109375" customWidth="1"/>
    <col min="11521" max="11521" width="14.109375" customWidth="1"/>
    <col min="11522" max="11523" width="8.77734375" customWidth="1"/>
    <col min="11524" max="11524" width="2" customWidth="1"/>
    <col min="11525" max="11525" width="14.77734375" customWidth="1"/>
    <col min="11526" max="11526" width="2" customWidth="1"/>
    <col min="11527" max="11527" width="14.77734375" customWidth="1"/>
    <col min="11528" max="11528" width="2.109375" customWidth="1"/>
    <col min="11529" max="11529" width="14.77734375" customWidth="1"/>
    <col min="11530" max="11530" width="2.109375" customWidth="1"/>
    <col min="11531" max="11531" width="14.77734375" customWidth="1"/>
    <col min="11532" max="11533" width="3.77734375" customWidth="1"/>
    <col min="11534" max="11534" width="12.44140625" customWidth="1"/>
    <col min="11535" max="11535" width="2.109375" customWidth="1"/>
    <col min="11536" max="11536" width="12.5546875" customWidth="1"/>
    <col min="11537" max="11537" width="2.109375" customWidth="1"/>
    <col min="11538" max="11538" width="12.77734375" customWidth="1"/>
    <col min="11539" max="11539" width="2.109375" customWidth="1"/>
    <col min="11540" max="11540" width="12.77734375" customWidth="1"/>
    <col min="11541" max="11541" width="2" customWidth="1"/>
    <col min="11542" max="11542" width="11.77734375" customWidth="1"/>
    <col min="11543" max="11543" width="11.44140625" customWidth="1"/>
    <col min="11544" max="11544" width="1.77734375" customWidth="1"/>
    <col min="11545" max="11545" width="11.77734375" customWidth="1"/>
    <col min="11546" max="11546" width="2.109375" customWidth="1"/>
    <col min="11547" max="11547" width="11.44140625" customWidth="1"/>
    <col min="11548" max="11548" width="0.5546875" customWidth="1"/>
    <col min="11549" max="11549" width="2.109375" customWidth="1"/>
    <col min="11550" max="11550" width="10.5546875" customWidth="1"/>
    <col min="11551" max="11551" width="11.109375" customWidth="1"/>
    <col min="11552" max="11552" width="2.109375" customWidth="1"/>
    <col min="11553" max="11553" width="11.109375" customWidth="1"/>
    <col min="11554" max="11554" width="2.109375" customWidth="1"/>
    <col min="11555" max="11555" width="12.44140625" customWidth="1"/>
    <col min="11775" max="11775" width="51" customWidth="1"/>
    <col min="11776" max="11776" width="2.109375" customWidth="1"/>
    <col min="11777" max="11777" width="14.109375" customWidth="1"/>
    <col min="11778" max="11779" width="8.77734375" customWidth="1"/>
    <col min="11780" max="11780" width="2" customWidth="1"/>
    <col min="11781" max="11781" width="14.77734375" customWidth="1"/>
    <col min="11782" max="11782" width="2" customWidth="1"/>
    <col min="11783" max="11783" width="14.77734375" customWidth="1"/>
    <col min="11784" max="11784" width="2.109375" customWidth="1"/>
    <col min="11785" max="11785" width="14.77734375" customWidth="1"/>
    <col min="11786" max="11786" width="2.109375" customWidth="1"/>
    <col min="11787" max="11787" width="14.77734375" customWidth="1"/>
    <col min="11788" max="11789" width="3.77734375" customWidth="1"/>
    <col min="11790" max="11790" width="12.44140625" customWidth="1"/>
    <col min="11791" max="11791" width="2.109375" customWidth="1"/>
    <col min="11792" max="11792" width="12.5546875" customWidth="1"/>
    <col min="11793" max="11793" width="2.109375" customWidth="1"/>
    <col min="11794" max="11794" width="12.77734375" customWidth="1"/>
    <col min="11795" max="11795" width="2.109375" customWidth="1"/>
    <col min="11796" max="11796" width="12.77734375" customWidth="1"/>
    <col min="11797" max="11797" width="2" customWidth="1"/>
    <col min="11798" max="11798" width="11.77734375" customWidth="1"/>
    <col min="11799" max="11799" width="11.44140625" customWidth="1"/>
    <col min="11800" max="11800" width="1.77734375" customWidth="1"/>
    <col min="11801" max="11801" width="11.77734375" customWidth="1"/>
    <col min="11802" max="11802" width="2.109375" customWidth="1"/>
    <col min="11803" max="11803" width="11.44140625" customWidth="1"/>
    <col min="11804" max="11804" width="0.5546875" customWidth="1"/>
    <col min="11805" max="11805" width="2.109375" customWidth="1"/>
    <col min="11806" max="11806" width="10.5546875" customWidth="1"/>
    <col min="11807" max="11807" width="11.109375" customWidth="1"/>
    <col min="11808" max="11808" width="2.109375" customWidth="1"/>
    <col min="11809" max="11809" width="11.109375" customWidth="1"/>
    <col min="11810" max="11810" width="2.109375" customWidth="1"/>
    <col min="11811" max="11811" width="12.44140625" customWidth="1"/>
    <col min="12031" max="12031" width="51" customWidth="1"/>
    <col min="12032" max="12032" width="2.109375" customWidth="1"/>
    <col min="12033" max="12033" width="14.109375" customWidth="1"/>
    <col min="12034" max="12035" width="8.77734375" customWidth="1"/>
    <col min="12036" max="12036" width="2" customWidth="1"/>
    <col min="12037" max="12037" width="14.77734375" customWidth="1"/>
    <col min="12038" max="12038" width="2" customWidth="1"/>
    <col min="12039" max="12039" width="14.77734375" customWidth="1"/>
    <col min="12040" max="12040" width="2.109375" customWidth="1"/>
    <col min="12041" max="12041" width="14.77734375" customWidth="1"/>
    <col min="12042" max="12042" width="2.109375" customWidth="1"/>
    <col min="12043" max="12043" width="14.77734375" customWidth="1"/>
    <col min="12044" max="12045" width="3.77734375" customWidth="1"/>
    <col min="12046" max="12046" width="12.44140625" customWidth="1"/>
    <col min="12047" max="12047" width="2.109375" customWidth="1"/>
    <col min="12048" max="12048" width="12.5546875" customWidth="1"/>
    <col min="12049" max="12049" width="2.109375" customWidth="1"/>
    <col min="12050" max="12050" width="12.77734375" customWidth="1"/>
    <col min="12051" max="12051" width="2.109375" customWidth="1"/>
    <col min="12052" max="12052" width="12.77734375" customWidth="1"/>
    <col min="12053" max="12053" width="2" customWidth="1"/>
    <col min="12054" max="12054" width="11.77734375" customWidth="1"/>
    <col min="12055" max="12055" width="11.44140625" customWidth="1"/>
    <col min="12056" max="12056" width="1.77734375" customWidth="1"/>
    <col min="12057" max="12057" width="11.77734375" customWidth="1"/>
    <col min="12058" max="12058" width="2.109375" customWidth="1"/>
    <col min="12059" max="12059" width="11.44140625" customWidth="1"/>
    <col min="12060" max="12060" width="0.5546875" customWidth="1"/>
    <col min="12061" max="12061" width="2.109375" customWidth="1"/>
    <col min="12062" max="12062" width="10.5546875" customWidth="1"/>
    <col min="12063" max="12063" width="11.109375" customWidth="1"/>
    <col min="12064" max="12064" width="2.109375" customWidth="1"/>
    <col min="12065" max="12065" width="11.109375" customWidth="1"/>
    <col min="12066" max="12066" width="2.109375" customWidth="1"/>
    <col min="12067" max="12067" width="12.44140625" customWidth="1"/>
    <col min="12287" max="12287" width="51" customWidth="1"/>
    <col min="12288" max="12288" width="2.109375" customWidth="1"/>
    <col min="12289" max="12289" width="14.109375" customWidth="1"/>
    <col min="12290" max="12291" width="8.77734375" customWidth="1"/>
    <col min="12292" max="12292" width="2" customWidth="1"/>
    <col min="12293" max="12293" width="14.77734375" customWidth="1"/>
    <col min="12294" max="12294" width="2" customWidth="1"/>
    <col min="12295" max="12295" width="14.77734375" customWidth="1"/>
    <col min="12296" max="12296" width="2.109375" customWidth="1"/>
    <col min="12297" max="12297" width="14.77734375" customWidth="1"/>
    <col min="12298" max="12298" width="2.109375" customWidth="1"/>
    <col min="12299" max="12299" width="14.77734375" customWidth="1"/>
    <col min="12300" max="12301" width="3.77734375" customWidth="1"/>
    <col min="12302" max="12302" width="12.44140625" customWidth="1"/>
    <col min="12303" max="12303" width="2.109375" customWidth="1"/>
    <col min="12304" max="12304" width="12.5546875" customWidth="1"/>
    <col min="12305" max="12305" width="2.109375" customWidth="1"/>
    <col min="12306" max="12306" width="12.77734375" customWidth="1"/>
    <col min="12307" max="12307" width="2.109375" customWidth="1"/>
    <col min="12308" max="12308" width="12.77734375" customWidth="1"/>
    <col min="12309" max="12309" width="2" customWidth="1"/>
    <col min="12310" max="12310" width="11.77734375" customWidth="1"/>
    <col min="12311" max="12311" width="11.44140625" customWidth="1"/>
    <col min="12312" max="12312" width="1.77734375" customWidth="1"/>
    <col min="12313" max="12313" width="11.77734375" customWidth="1"/>
    <col min="12314" max="12314" width="2.109375" customWidth="1"/>
    <col min="12315" max="12315" width="11.44140625" customWidth="1"/>
    <col min="12316" max="12316" width="0.5546875" customWidth="1"/>
    <col min="12317" max="12317" width="2.109375" customWidth="1"/>
    <col min="12318" max="12318" width="10.5546875" customWidth="1"/>
    <col min="12319" max="12319" width="11.109375" customWidth="1"/>
    <col min="12320" max="12320" width="2.109375" customWidth="1"/>
    <col min="12321" max="12321" width="11.109375" customWidth="1"/>
    <col min="12322" max="12322" width="2.109375" customWidth="1"/>
    <col min="12323" max="12323" width="12.44140625" customWidth="1"/>
    <col min="12543" max="12543" width="51" customWidth="1"/>
    <col min="12544" max="12544" width="2.109375" customWidth="1"/>
    <col min="12545" max="12545" width="14.109375" customWidth="1"/>
    <col min="12546" max="12547" width="8.77734375" customWidth="1"/>
    <col min="12548" max="12548" width="2" customWidth="1"/>
    <col min="12549" max="12549" width="14.77734375" customWidth="1"/>
    <col min="12550" max="12550" width="2" customWidth="1"/>
    <col min="12551" max="12551" width="14.77734375" customWidth="1"/>
    <col min="12552" max="12552" width="2.109375" customWidth="1"/>
    <col min="12553" max="12553" width="14.77734375" customWidth="1"/>
    <col min="12554" max="12554" width="2.109375" customWidth="1"/>
    <col min="12555" max="12555" width="14.77734375" customWidth="1"/>
    <col min="12556" max="12557" width="3.77734375" customWidth="1"/>
    <col min="12558" max="12558" width="12.44140625" customWidth="1"/>
    <col min="12559" max="12559" width="2.109375" customWidth="1"/>
    <col min="12560" max="12560" width="12.5546875" customWidth="1"/>
    <col min="12561" max="12561" width="2.109375" customWidth="1"/>
    <col min="12562" max="12562" width="12.77734375" customWidth="1"/>
    <col min="12563" max="12563" width="2.109375" customWidth="1"/>
    <col min="12564" max="12564" width="12.77734375" customWidth="1"/>
    <col min="12565" max="12565" width="2" customWidth="1"/>
    <col min="12566" max="12566" width="11.77734375" customWidth="1"/>
    <col min="12567" max="12567" width="11.44140625" customWidth="1"/>
    <col min="12568" max="12568" width="1.77734375" customWidth="1"/>
    <col min="12569" max="12569" width="11.77734375" customWidth="1"/>
    <col min="12570" max="12570" width="2.109375" customWidth="1"/>
    <col min="12571" max="12571" width="11.44140625" customWidth="1"/>
    <col min="12572" max="12572" width="0.5546875" customWidth="1"/>
    <col min="12573" max="12573" width="2.109375" customWidth="1"/>
    <col min="12574" max="12574" width="10.5546875" customWidth="1"/>
    <col min="12575" max="12575" width="11.109375" customWidth="1"/>
    <col min="12576" max="12576" width="2.109375" customWidth="1"/>
    <col min="12577" max="12577" width="11.109375" customWidth="1"/>
    <col min="12578" max="12578" width="2.109375" customWidth="1"/>
    <col min="12579" max="12579" width="12.44140625" customWidth="1"/>
    <col min="12799" max="12799" width="51" customWidth="1"/>
    <col min="12800" max="12800" width="2.109375" customWidth="1"/>
    <col min="12801" max="12801" width="14.109375" customWidth="1"/>
    <col min="12802" max="12803" width="8.77734375" customWidth="1"/>
    <col min="12804" max="12804" width="2" customWidth="1"/>
    <col min="12805" max="12805" width="14.77734375" customWidth="1"/>
    <col min="12806" max="12806" width="2" customWidth="1"/>
    <col min="12807" max="12807" width="14.77734375" customWidth="1"/>
    <col min="12808" max="12808" width="2.109375" customWidth="1"/>
    <col min="12809" max="12809" width="14.77734375" customWidth="1"/>
    <col min="12810" max="12810" width="2.109375" customWidth="1"/>
    <col min="12811" max="12811" width="14.77734375" customWidth="1"/>
    <col min="12812" max="12813" width="3.77734375" customWidth="1"/>
    <col min="12814" max="12814" width="12.44140625" customWidth="1"/>
    <col min="12815" max="12815" width="2.109375" customWidth="1"/>
    <col min="12816" max="12816" width="12.5546875" customWidth="1"/>
    <col min="12817" max="12817" width="2.109375" customWidth="1"/>
    <col min="12818" max="12818" width="12.77734375" customWidth="1"/>
    <col min="12819" max="12819" width="2.109375" customWidth="1"/>
    <col min="12820" max="12820" width="12.77734375" customWidth="1"/>
    <col min="12821" max="12821" width="2" customWidth="1"/>
    <col min="12822" max="12822" width="11.77734375" customWidth="1"/>
    <col min="12823" max="12823" width="11.44140625" customWidth="1"/>
    <col min="12824" max="12824" width="1.77734375" customWidth="1"/>
    <col min="12825" max="12825" width="11.77734375" customWidth="1"/>
    <col min="12826" max="12826" width="2.109375" customWidth="1"/>
    <col min="12827" max="12827" width="11.44140625" customWidth="1"/>
    <col min="12828" max="12828" width="0.5546875" customWidth="1"/>
    <col min="12829" max="12829" width="2.109375" customWidth="1"/>
    <col min="12830" max="12830" width="10.5546875" customWidth="1"/>
    <col min="12831" max="12831" width="11.109375" customWidth="1"/>
    <col min="12832" max="12832" width="2.109375" customWidth="1"/>
    <col min="12833" max="12833" width="11.109375" customWidth="1"/>
    <col min="12834" max="12834" width="2.109375" customWidth="1"/>
    <col min="12835" max="12835" width="12.44140625" customWidth="1"/>
    <col min="13055" max="13055" width="51" customWidth="1"/>
    <col min="13056" max="13056" width="2.109375" customWidth="1"/>
    <col min="13057" max="13057" width="14.109375" customWidth="1"/>
    <col min="13058" max="13059" width="8.77734375" customWidth="1"/>
    <col min="13060" max="13060" width="2" customWidth="1"/>
    <col min="13061" max="13061" width="14.77734375" customWidth="1"/>
    <col min="13062" max="13062" width="2" customWidth="1"/>
    <col min="13063" max="13063" width="14.77734375" customWidth="1"/>
    <col min="13064" max="13064" width="2.109375" customWidth="1"/>
    <col min="13065" max="13065" width="14.77734375" customWidth="1"/>
    <col min="13066" max="13066" width="2.109375" customWidth="1"/>
    <col min="13067" max="13067" width="14.77734375" customWidth="1"/>
    <col min="13068" max="13069" width="3.77734375" customWidth="1"/>
    <col min="13070" max="13070" width="12.44140625" customWidth="1"/>
    <col min="13071" max="13071" width="2.109375" customWidth="1"/>
    <col min="13072" max="13072" width="12.5546875" customWidth="1"/>
    <col min="13073" max="13073" width="2.109375" customWidth="1"/>
    <col min="13074" max="13074" width="12.77734375" customWidth="1"/>
    <col min="13075" max="13075" width="2.109375" customWidth="1"/>
    <col min="13076" max="13076" width="12.77734375" customWidth="1"/>
    <col min="13077" max="13077" width="2" customWidth="1"/>
    <col min="13078" max="13078" width="11.77734375" customWidth="1"/>
    <col min="13079" max="13079" width="11.44140625" customWidth="1"/>
    <col min="13080" max="13080" width="1.77734375" customWidth="1"/>
    <col min="13081" max="13081" width="11.77734375" customWidth="1"/>
    <col min="13082" max="13082" width="2.109375" customWidth="1"/>
    <col min="13083" max="13083" width="11.44140625" customWidth="1"/>
    <col min="13084" max="13084" width="0.5546875" customWidth="1"/>
    <col min="13085" max="13085" width="2.109375" customWidth="1"/>
    <col min="13086" max="13086" width="10.5546875" customWidth="1"/>
    <col min="13087" max="13087" width="11.109375" customWidth="1"/>
    <col min="13088" max="13088" width="2.109375" customWidth="1"/>
    <col min="13089" max="13089" width="11.109375" customWidth="1"/>
    <col min="13090" max="13090" width="2.109375" customWidth="1"/>
    <col min="13091" max="13091" width="12.44140625" customWidth="1"/>
    <col min="13311" max="13311" width="51" customWidth="1"/>
    <col min="13312" max="13312" width="2.109375" customWidth="1"/>
    <col min="13313" max="13313" width="14.109375" customWidth="1"/>
    <col min="13314" max="13315" width="8.77734375" customWidth="1"/>
    <col min="13316" max="13316" width="2" customWidth="1"/>
    <col min="13317" max="13317" width="14.77734375" customWidth="1"/>
    <col min="13318" max="13318" width="2" customWidth="1"/>
    <col min="13319" max="13319" width="14.77734375" customWidth="1"/>
    <col min="13320" max="13320" width="2.109375" customWidth="1"/>
    <col min="13321" max="13321" width="14.77734375" customWidth="1"/>
    <col min="13322" max="13322" width="2.109375" customWidth="1"/>
    <col min="13323" max="13323" width="14.77734375" customWidth="1"/>
    <col min="13324" max="13325" width="3.77734375" customWidth="1"/>
    <col min="13326" max="13326" width="12.44140625" customWidth="1"/>
    <col min="13327" max="13327" width="2.109375" customWidth="1"/>
    <col min="13328" max="13328" width="12.5546875" customWidth="1"/>
    <col min="13329" max="13329" width="2.109375" customWidth="1"/>
    <col min="13330" max="13330" width="12.77734375" customWidth="1"/>
    <col min="13331" max="13331" width="2.109375" customWidth="1"/>
    <col min="13332" max="13332" width="12.77734375" customWidth="1"/>
    <col min="13333" max="13333" width="2" customWidth="1"/>
    <col min="13334" max="13334" width="11.77734375" customWidth="1"/>
    <col min="13335" max="13335" width="11.44140625" customWidth="1"/>
    <col min="13336" max="13336" width="1.77734375" customWidth="1"/>
    <col min="13337" max="13337" width="11.77734375" customWidth="1"/>
    <col min="13338" max="13338" width="2.109375" customWidth="1"/>
    <col min="13339" max="13339" width="11.44140625" customWidth="1"/>
    <col min="13340" max="13340" width="0.5546875" customWidth="1"/>
    <col min="13341" max="13341" width="2.109375" customWidth="1"/>
    <col min="13342" max="13342" width="10.5546875" customWidth="1"/>
    <col min="13343" max="13343" width="11.109375" customWidth="1"/>
    <col min="13344" max="13344" width="2.109375" customWidth="1"/>
    <col min="13345" max="13345" width="11.109375" customWidth="1"/>
    <col min="13346" max="13346" width="2.109375" customWidth="1"/>
    <col min="13347" max="13347" width="12.44140625" customWidth="1"/>
    <col min="13567" max="13567" width="51" customWidth="1"/>
    <col min="13568" max="13568" width="2.109375" customWidth="1"/>
    <col min="13569" max="13569" width="14.109375" customWidth="1"/>
    <col min="13570" max="13571" width="8.77734375" customWidth="1"/>
    <col min="13572" max="13572" width="2" customWidth="1"/>
    <col min="13573" max="13573" width="14.77734375" customWidth="1"/>
    <col min="13574" max="13574" width="2" customWidth="1"/>
    <col min="13575" max="13575" width="14.77734375" customWidth="1"/>
    <col min="13576" max="13576" width="2.109375" customWidth="1"/>
    <col min="13577" max="13577" width="14.77734375" customWidth="1"/>
    <col min="13578" max="13578" width="2.109375" customWidth="1"/>
    <col min="13579" max="13579" width="14.77734375" customWidth="1"/>
    <col min="13580" max="13581" width="3.77734375" customWidth="1"/>
    <col min="13582" max="13582" width="12.44140625" customWidth="1"/>
    <col min="13583" max="13583" width="2.109375" customWidth="1"/>
    <col min="13584" max="13584" width="12.5546875" customWidth="1"/>
    <col min="13585" max="13585" width="2.109375" customWidth="1"/>
    <col min="13586" max="13586" width="12.77734375" customWidth="1"/>
    <col min="13587" max="13587" width="2.109375" customWidth="1"/>
    <col min="13588" max="13588" width="12.77734375" customWidth="1"/>
    <col min="13589" max="13589" width="2" customWidth="1"/>
    <col min="13590" max="13590" width="11.77734375" customWidth="1"/>
    <col min="13591" max="13591" width="11.44140625" customWidth="1"/>
    <col min="13592" max="13592" width="1.77734375" customWidth="1"/>
    <col min="13593" max="13593" width="11.77734375" customWidth="1"/>
    <col min="13594" max="13594" width="2.109375" customWidth="1"/>
    <col min="13595" max="13595" width="11.44140625" customWidth="1"/>
    <col min="13596" max="13596" width="0.5546875" customWidth="1"/>
    <col min="13597" max="13597" width="2.109375" customWidth="1"/>
    <col min="13598" max="13598" width="10.5546875" customWidth="1"/>
    <col min="13599" max="13599" width="11.109375" customWidth="1"/>
    <col min="13600" max="13600" width="2.109375" customWidth="1"/>
    <col min="13601" max="13601" width="11.109375" customWidth="1"/>
    <col min="13602" max="13602" width="2.109375" customWidth="1"/>
    <col min="13603" max="13603" width="12.44140625" customWidth="1"/>
    <col min="13823" max="13823" width="51" customWidth="1"/>
    <col min="13824" max="13824" width="2.109375" customWidth="1"/>
    <col min="13825" max="13825" width="14.109375" customWidth="1"/>
    <col min="13826" max="13827" width="8.77734375" customWidth="1"/>
    <col min="13828" max="13828" width="2" customWidth="1"/>
    <col min="13829" max="13829" width="14.77734375" customWidth="1"/>
    <col min="13830" max="13830" width="2" customWidth="1"/>
    <col min="13831" max="13831" width="14.77734375" customWidth="1"/>
    <col min="13832" max="13832" width="2.109375" customWidth="1"/>
    <col min="13833" max="13833" width="14.77734375" customWidth="1"/>
    <col min="13834" max="13834" width="2.109375" customWidth="1"/>
    <col min="13835" max="13835" width="14.77734375" customWidth="1"/>
    <col min="13836" max="13837" width="3.77734375" customWidth="1"/>
    <col min="13838" max="13838" width="12.44140625" customWidth="1"/>
    <col min="13839" max="13839" width="2.109375" customWidth="1"/>
    <col min="13840" max="13840" width="12.5546875" customWidth="1"/>
    <col min="13841" max="13841" width="2.109375" customWidth="1"/>
    <col min="13842" max="13842" width="12.77734375" customWidth="1"/>
    <col min="13843" max="13843" width="2.109375" customWidth="1"/>
    <col min="13844" max="13844" width="12.77734375" customWidth="1"/>
    <col min="13845" max="13845" width="2" customWidth="1"/>
    <col min="13846" max="13846" width="11.77734375" customWidth="1"/>
    <col min="13847" max="13847" width="11.44140625" customWidth="1"/>
    <col min="13848" max="13848" width="1.77734375" customWidth="1"/>
    <col min="13849" max="13849" width="11.77734375" customWidth="1"/>
    <col min="13850" max="13850" width="2.109375" customWidth="1"/>
    <col min="13851" max="13851" width="11.44140625" customWidth="1"/>
    <col min="13852" max="13852" width="0.5546875" customWidth="1"/>
    <col min="13853" max="13853" width="2.109375" customWidth="1"/>
    <col min="13854" max="13854" width="10.5546875" customWidth="1"/>
    <col min="13855" max="13855" width="11.109375" customWidth="1"/>
    <col min="13856" max="13856" width="2.109375" customWidth="1"/>
    <col min="13857" max="13857" width="11.109375" customWidth="1"/>
    <col min="13858" max="13858" width="2.109375" customWidth="1"/>
    <col min="13859" max="13859" width="12.44140625" customWidth="1"/>
    <col min="14079" max="14079" width="51" customWidth="1"/>
    <col min="14080" max="14080" width="2.109375" customWidth="1"/>
    <col min="14081" max="14081" width="14.109375" customWidth="1"/>
    <col min="14082" max="14083" width="8.77734375" customWidth="1"/>
    <col min="14084" max="14084" width="2" customWidth="1"/>
    <col min="14085" max="14085" width="14.77734375" customWidth="1"/>
    <col min="14086" max="14086" width="2" customWidth="1"/>
    <col min="14087" max="14087" width="14.77734375" customWidth="1"/>
    <col min="14088" max="14088" width="2.109375" customWidth="1"/>
    <col min="14089" max="14089" width="14.77734375" customWidth="1"/>
    <col min="14090" max="14090" width="2.109375" customWidth="1"/>
    <col min="14091" max="14091" width="14.77734375" customWidth="1"/>
    <col min="14092" max="14093" width="3.77734375" customWidth="1"/>
    <col min="14094" max="14094" width="12.44140625" customWidth="1"/>
    <col min="14095" max="14095" width="2.109375" customWidth="1"/>
    <col min="14096" max="14096" width="12.5546875" customWidth="1"/>
    <col min="14097" max="14097" width="2.109375" customWidth="1"/>
    <col min="14098" max="14098" width="12.77734375" customWidth="1"/>
    <col min="14099" max="14099" width="2.109375" customWidth="1"/>
    <col min="14100" max="14100" width="12.77734375" customWidth="1"/>
    <col min="14101" max="14101" width="2" customWidth="1"/>
    <col min="14102" max="14102" width="11.77734375" customWidth="1"/>
    <col min="14103" max="14103" width="11.44140625" customWidth="1"/>
    <col min="14104" max="14104" width="1.77734375" customWidth="1"/>
    <col min="14105" max="14105" width="11.77734375" customWidth="1"/>
    <col min="14106" max="14106" width="2.109375" customWidth="1"/>
    <col min="14107" max="14107" width="11.44140625" customWidth="1"/>
    <col min="14108" max="14108" width="0.5546875" customWidth="1"/>
    <col min="14109" max="14109" width="2.109375" customWidth="1"/>
    <col min="14110" max="14110" width="10.5546875" customWidth="1"/>
    <col min="14111" max="14111" width="11.109375" customWidth="1"/>
    <col min="14112" max="14112" width="2.109375" customWidth="1"/>
    <col min="14113" max="14113" width="11.109375" customWidth="1"/>
    <col min="14114" max="14114" width="2.109375" customWidth="1"/>
    <col min="14115" max="14115" width="12.44140625" customWidth="1"/>
    <col min="14335" max="14335" width="51" customWidth="1"/>
    <col min="14336" max="14336" width="2.109375" customWidth="1"/>
    <col min="14337" max="14337" width="14.109375" customWidth="1"/>
    <col min="14338" max="14339" width="8.77734375" customWidth="1"/>
    <col min="14340" max="14340" width="2" customWidth="1"/>
    <col min="14341" max="14341" width="14.77734375" customWidth="1"/>
    <col min="14342" max="14342" width="2" customWidth="1"/>
    <col min="14343" max="14343" width="14.77734375" customWidth="1"/>
    <col min="14344" max="14344" width="2.109375" customWidth="1"/>
    <col min="14345" max="14345" width="14.77734375" customWidth="1"/>
    <col min="14346" max="14346" width="2.109375" customWidth="1"/>
    <col min="14347" max="14347" width="14.77734375" customWidth="1"/>
    <col min="14348" max="14349" width="3.77734375" customWidth="1"/>
    <col min="14350" max="14350" width="12.44140625" customWidth="1"/>
    <col min="14351" max="14351" width="2.109375" customWidth="1"/>
    <col min="14352" max="14352" width="12.5546875" customWidth="1"/>
    <col min="14353" max="14353" width="2.109375" customWidth="1"/>
    <col min="14354" max="14354" width="12.77734375" customWidth="1"/>
    <col min="14355" max="14355" width="2.109375" customWidth="1"/>
    <col min="14356" max="14356" width="12.77734375" customWidth="1"/>
    <col min="14357" max="14357" width="2" customWidth="1"/>
    <col min="14358" max="14358" width="11.77734375" customWidth="1"/>
    <col min="14359" max="14359" width="11.44140625" customWidth="1"/>
    <col min="14360" max="14360" width="1.77734375" customWidth="1"/>
    <col min="14361" max="14361" width="11.77734375" customWidth="1"/>
    <col min="14362" max="14362" width="2.109375" customWidth="1"/>
    <col min="14363" max="14363" width="11.44140625" customWidth="1"/>
    <col min="14364" max="14364" width="0.5546875" customWidth="1"/>
    <col min="14365" max="14365" width="2.109375" customWidth="1"/>
    <col min="14366" max="14366" width="10.5546875" customWidth="1"/>
    <col min="14367" max="14367" width="11.109375" customWidth="1"/>
    <col min="14368" max="14368" width="2.109375" customWidth="1"/>
    <col min="14369" max="14369" width="11.109375" customWidth="1"/>
    <col min="14370" max="14370" width="2.109375" customWidth="1"/>
    <col min="14371" max="14371" width="12.44140625" customWidth="1"/>
    <col min="14591" max="14591" width="51" customWidth="1"/>
    <col min="14592" max="14592" width="2.109375" customWidth="1"/>
    <col min="14593" max="14593" width="14.109375" customWidth="1"/>
    <col min="14594" max="14595" width="8.77734375" customWidth="1"/>
    <col min="14596" max="14596" width="2" customWidth="1"/>
    <col min="14597" max="14597" width="14.77734375" customWidth="1"/>
    <col min="14598" max="14598" width="2" customWidth="1"/>
    <col min="14599" max="14599" width="14.77734375" customWidth="1"/>
    <col min="14600" max="14600" width="2.109375" customWidth="1"/>
    <col min="14601" max="14601" width="14.77734375" customWidth="1"/>
    <col min="14602" max="14602" width="2.109375" customWidth="1"/>
    <col min="14603" max="14603" width="14.77734375" customWidth="1"/>
    <col min="14604" max="14605" width="3.77734375" customWidth="1"/>
    <col min="14606" max="14606" width="12.44140625" customWidth="1"/>
    <col min="14607" max="14607" width="2.109375" customWidth="1"/>
    <col min="14608" max="14608" width="12.5546875" customWidth="1"/>
    <col min="14609" max="14609" width="2.109375" customWidth="1"/>
    <col min="14610" max="14610" width="12.77734375" customWidth="1"/>
    <col min="14611" max="14611" width="2.109375" customWidth="1"/>
    <col min="14612" max="14612" width="12.77734375" customWidth="1"/>
    <col min="14613" max="14613" width="2" customWidth="1"/>
    <col min="14614" max="14614" width="11.77734375" customWidth="1"/>
    <col min="14615" max="14615" width="11.44140625" customWidth="1"/>
    <col min="14616" max="14616" width="1.77734375" customWidth="1"/>
    <col min="14617" max="14617" width="11.77734375" customWidth="1"/>
    <col min="14618" max="14618" width="2.109375" customWidth="1"/>
    <col min="14619" max="14619" width="11.44140625" customWidth="1"/>
    <col min="14620" max="14620" width="0.5546875" customWidth="1"/>
    <col min="14621" max="14621" width="2.109375" customWidth="1"/>
    <col min="14622" max="14622" width="10.5546875" customWidth="1"/>
    <col min="14623" max="14623" width="11.109375" customWidth="1"/>
    <col min="14624" max="14624" width="2.109375" customWidth="1"/>
    <col min="14625" max="14625" width="11.109375" customWidth="1"/>
    <col min="14626" max="14626" width="2.109375" customWidth="1"/>
    <col min="14627" max="14627" width="12.44140625" customWidth="1"/>
    <col min="14847" max="14847" width="51" customWidth="1"/>
    <col min="14848" max="14848" width="2.109375" customWidth="1"/>
    <col min="14849" max="14849" width="14.109375" customWidth="1"/>
    <col min="14850" max="14851" width="8.77734375" customWidth="1"/>
    <col min="14852" max="14852" width="2" customWidth="1"/>
    <col min="14853" max="14853" width="14.77734375" customWidth="1"/>
    <col min="14854" max="14854" width="2" customWidth="1"/>
    <col min="14855" max="14855" width="14.77734375" customWidth="1"/>
    <col min="14856" max="14856" width="2.109375" customWidth="1"/>
    <col min="14857" max="14857" width="14.77734375" customWidth="1"/>
    <col min="14858" max="14858" width="2.109375" customWidth="1"/>
    <col min="14859" max="14859" width="14.77734375" customWidth="1"/>
    <col min="14860" max="14861" width="3.77734375" customWidth="1"/>
    <col min="14862" max="14862" width="12.44140625" customWidth="1"/>
    <col min="14863" max="14863" width="2.109375" customWidth="1"/>
    <col min="14864" max="14864" width="12.5546875" customWidth="1"/>
    <col min="14865" max="14865" width="2.109375" customWidth="1"/>
    <col min="14866" max="14866" width="12.77734375" customWidth="1"/>
    <col min="14867" max="14867" width="2.109375" customWidth="1"/>
    <col min="14868" max="14868" width="12.77734375" customWidth="1"/>
    <col min="14869" max="14869" width="2" customWidth="1"/>
    <col min="14870" max="14870" width="11.77734375" customWidth="1"/>
    <col min="14871" max="14871" width="11.44140625" customWidth="1"/>
    <col min="14872" max="14872" width="1.77734375" customWidth="1"/>
    <col min="14873" max="14873" width="11.77734375" customWidth="1"/>
    <col min="14874" max="14874" width="2.109375" customWidth="1"/>
    <col min="14875" max="14875" width="11.44140625" customWidth="1"/>
    <col min="14876" max="14876" width="0.5546875" customWidth="1"/>
    <col min="14877" max="14877" width="2.109375" customWidth="1"/>
    <col min="14878" max="14878" width="10.5546875" customWidth="1"/>
    <col min="14879" max="14879" width="11.109375" customWidth="1"/>
    <col min="14880" max="14880" width="2.109375" customWidth="1"/>
    <col min="14881" max="14881" width="11.109375" customWidth="1"/>
    <col min="14882" max="14882" width="2.109375" customWidth="1"/>
    <col min="14883" max="14883" width="12.44140625" customWidth="1"/>
    <col min="15103" max="15103" width="51" customWidth="1"/>
    <col min="15104" max="15104" width="2.109375" customWidth="1"/>
    <col min="15105" max="15105" width="14.109375" customWidth="1"/>
    <col min="15106" max="15107" width="8.77734375" customWidth="1"/>
    <col min="15108" max="15108" width="2" customWidth="1"/>
    <col min="15109" max="15109" width="14.77734375" customWidth="1"/>
    <col min="15110" max="15110" width="2" customWidth="1"/>
    <col min="15111" max="15111" width="14.77734375" customWidth="1"/>
    <col min="15112" max="15112" width="2.109375" customWidth="1"/>
    <col min="15113" max="15113" width="14.77734375" customWidth="1"/>
    <col min="15114" max="15114" width="2.109375" customWidth="1"/>
    <col min="15115" max="15115" width="14.77734375" customWidth="1"/>
    <col min="15116" max="15117" width="3.77734375" customWidth="1"/>
    <col min="15118" max="15118" width="12.44140625" customWidth="1"/>
    <col min="15119" max="15119" width="2.109375" customWidth="1"/>
    <col min="15120" max="15120" width="12.5546875" customWidth="1"/>
    <col min="15121" max="15121" width="2.109375" customWidth="1"/>
    <col min="15122" max="15122" width="12.77734375" customWidth="1"/>
    <col min="15123" max="15123" width="2.109375" customWidth="1"/>
    <col min="15124" max="15124" width="12.77734375" customWidth="1"/>
    <col min="15125" max="15125" width="2" customWidth="1"/>
    <col min="15126" max="15126" width="11.77734375" customWidth="1"/>
    <col min="15127" max="15127" width="11.44140625" customWidth="1"/>
    <col min="15128" max="15128" width="1.77734375" customWidth="1"/>
    <col min="15129" max="15129" width="11.77734375" customWidth="1"/>
    <col min="15130" max="15130" width="2.109375" customWidth="1"/>
    <col min="15131" max="15131" width="11.44140625" customWidth="1"/>
    <col min="15132" max="15132" width="0.5546875" customWidth="1"/>
    <col min="15133" max="15133" width="2.109375" customWidth="1"/>
    <col min="15134" max="15134" width="10.5546875" customWidth="1"/>
    <col min="15135" max="15135" width="11.109375" customWidth="1"/>
    <col min="15136" max="15136" width="2.109375" customWidth="1"/>
    <col min="15137" max="15137" width="11.109375" customWidth="1"/>
    <col min="15138" max="15138" width="2.109375" customWidth="1"/>
    <col min="15139" max="15139" width="12.44140625" customWidth="1"/>
    <col min="15359" max="15359" width="51" customWidth="1"/>
    <col min="15360" max="15360" width="2.109375" customWidth="1"/>
    <col min="15361" max="15361" width="14.109375" customWidth="1"/>
    <col min="15362" max="15363" width="8.77734375" customWidth="1"/>
    <col min="15364" max="15364" width="2" customWidth="1"/>
    <col min="15365" max="15365" width="14.77734375" customWidth="1"/>
    <col min="15366" max="15366" width="2" customWidth="1"/>
    <col min="15367" max="15367" width="14.77734375" customWidth="1"/>
    <col min="15368" max="15368" width="2.109375" customWidth="1"/>
    <col min="15369" max="15369" width="14.77734375" customWidth="1"/>
    <col min="15370" max="15370" width="2.109375" customWidth="1"/>
    <col min="15371" max="15371" width="14.77734375" customWidth="1"/>
    <col min="15372" max="15373" width="3.77734375" customWidth="1"/>
    <col min="15374" max="15374" width="12.44140625" customWidth="1"/>
    <col min="15375" max="15375" width="2.109375" customWidth="1"/>
    <col min="15376" max="15376" width="12.5546875" customWidth="1"/>
    <col min="15377" max="15377" width="2.109375" customWidth="1"/>
    <col min="15378" max="15378" width="12.77734375" customWidth="1"/>
    <col min="15379" max="15379" width="2.109375" customWidth="1"/>
    <col min="15380" max="15380" width="12.77734375" customWidth="1"/>
    <col min="15381" max="15381" width="2" customWidth="1"/>
    <col min="15382" max="15382" width="11.77734375" customWidth="1"/>
    <col min="15383" max="15383" width="11.44140625" customWidth="1"/>
    <col min="15384" max="15384" width="1.77734375" customWidth="1"/>
    <col min="15385" max="15385" width="11.77734375" customWidth="1"/>
    <col min="15386" max="15386" width="2.109375" customWidth="1"/>
    <col min="15387" max="15387" width="11.44140625" customWidth="1"/>
    <col min="15388" max="15388" width="0.5546875" customWidth="1"/>
    <col min="15389" max="15389" width="2.109375" customWidth="1"/>
    <col min="15390" max="15390" width="10.5546875" customWidth="1"/>
    <col min="15391" max="15391" width="11.109375" customWidth="1"/>
    <col min="15392" max="15392" width="2.109375" customWidth="1"/>
    <col min="15393" max="15393" width="11.109375" customWidth="1"/>
    <col min="15394" max="15394" width="2.109375" customWidth="1"/>
    <col min="15395" max="15395" width="12.44140625" customWidth="1"/>
    <col min="15615" max="15615" width="51" customWidth="1"/>
    <col min="15616" max="15616" width="2.109375" customWidth="1"/>
    <col min="15617" max="15617" width="14.109375" customWidth="1"/>
    <col min="15618" max="15619" width="8.77734375" customWidth="1"/>
    <col min="15620" max="15620" width="2" customWidth="1"/>
    <col min="15621" max="15621" width="14.77734375" customWidth="1"/>
    <col min="15622" max="15622" width="2" customWidth="1"/>
    <col min="15623" max="15623" width="14.77734375" customWidth="1"/>
    <col min="15624" max="15624" width="2.109375" customWidth="1"/>
    <col min="15625" max="15625" width="14.77734375" customWidth="1"/>
    <col min="15626" max="15626" width="2.109375" customWidth="1"/>
    <col min="15627" max="15627" width="14.77734375" customWidth="1"/>
    <col min="15628" max="15629" width="3.77734375" customWidth="1"/>
    <col min="15630" max="15630" width="12.44140625" customWidth="1"/>
    <col min="15631" max="15631" width="2.109375" customWidth="1"/>
    <col min="15632" max="15632" width="12.5546875" customWidth="1"/>
    <col min="15633" max="15633" width="2.109375" customWidth="1"/>
    <col min="15634" max="15634" width="12.77734375" customWidth="1"/>
    <col min="15635" max="15635" width="2.109375" customWidth="1"/>
    <col min="15636" max="15636" width="12.77734375" customWidth="1"/>
    <col min="15637" max="15637" width="2" customWidth="1"/>
    <col min="15638" max="15638" width="11.77734375" customWidth="1"/>
    <col min="15639" max="15639" width="11.44140625" customWidth="1"/>
    <col min="15640" max="15640" width="1.77734375" customWidth="1"/>
    <col min="15641" max="15641" width="11.77734375" customWidth="1"/>
    <col min="15642" max="15642" width="2.109375" customWidth="1"/>
    <col min="15643" max="15643" width="11.44140625" customWidth="1"/>
    <col min="15644" max="15644" width="0.5546875" customWidth="1"/>
    <col min="15645" max="15645" width="2.109375" customWidth="1"/>
    <col min="15646" max="15646" width="10.5546875" customWidth="1"/>
    <col min="15647" max="15647" width="11.109375" customWidth="1"/>
    <col min="15648" max="15648" width="2.109375" customWidth="1"/>
    <col min="15649" max="15649" width="11.109375" customWidth="1"/>
    <col min="15650" max="15650" width="2.109375" customWidth="1"/>
    <col min="15651" max="15651" width="12.44140625" customWidth="1"/>
    <col min="15871" max="15871" width="51" customWidth="1"/>
    <col min="15872" max="15872" width="2.109375" customWidth="1"/>
    <col min="15873" max="15873" width="14.109375" customWidth="1"/>
    <col min="15874" max="15875" width="8.77734375" customWidth="1"/>
    <col min="15876" max="15876" width="2" customWidth="1"/>
    <col min="15877" max="15877" width="14.77734375" customWidth="1"/>
    <col min="15878" max="15878" width="2" customWidth="1"/>
    <col min="15879" max="15879" width="14.77734375" customWidth="1"/>
    <col min="15880" max="15880" width="2.109375" customWidth="1"/>
    <col min="15881" max="15881" width="14.77734375" customWidth="1"/>
    <col min="15882" max="15882" width="2.109375" customWidth="1"/>
    <col min="15883" max="15883" width="14.77734375" customWidth="1"/>
    <col min="15884" max="15885" width="3.77734375" customWidth="1"/>
    <col min="15886" max="15886" width="12.44140625" customWidth="1"/>
    <col min="15887" max="15887" width="2.109375" customWidth="1"/>
    <col min="15888" max="15888" width="12.5546875" customWidth="1"/>
    <col min="15889" max="15889" width="2.109375" customWidth="1"/>
    <col min="15890" max="15890" width="12.77734375" customWidth="1"/>
    <col min="15891" max="15891" width="2.109375" customWidth="1"/>
    <col min="15892" max="15892" width="12.77734375" customWidth="1"/>
    <col min="15893" max="15893" width="2" customWidth="1"/>
    <col min="15894" max="15894" width="11.77734375" customWidth="1"/>
    <col min="15895" max="15895" width="11.44140625" customWidth="1"/>
    <col min="15896" max="15896" width="1.77734375" customWidth="1"/>
    <col min="15897" max="15897" width="11.77734375" customWidth="1"/>
    <col min="15898" max="15898" width="2.109375" customWidth="1"/>
    <col min="15899" max="15899" width="11.44140625" customWidth="1"/>
    <col min="15900" max="15900" width="0.5546875" customWidth="1"/>
    <col min="15901" max="15901" width="2.109375" customWidth="1"/>
    <col min="15902" max="15902" width="10.5546875" customWidth="1"/>
    <col min="15903" max="15903" width="11.109375" customWidth="1"/>
    <col min="15904" max="15904" width="2.109375" customWidth="1"/>
    <col min="15905" max="15905" width="11.109375" customWidth="1"/>
    <col min="15906" max="15906" width="2.109375" customWidth="1"/>
    <col min="15907" max="15907" width="12.44140625" customWidth="1"/>
    <col min="16127" max="16127" width="51" customWidth="1"/>
    <col min="16128" max="16128" width="2.109375" customWidth="1"/>
    <col min="16129" max="16129" width="14.109375" customWidth="1"/>
    <col min="16130" max="16131" width="8.77734375" customWidth="1"/>
    <col min="16132" max="16132" width="2" customWidth="1"/>
    <col min="16133" max="16133" width="14.77734375" customWidth="1"/>
    <col min="16134" max="16134" width="2" customWidth="1"/>
    <col min="16135" max="16135" width="14.77734375" customWidth="1"/>
    <col min="16136" max="16136" width="2.109375" customWidth="1"/>
    <col min="16137" max="16137" width="14.77734375" customWidth="1"/>
    <col min="16138" max="16138" width="2.109375" customWidth="1"/>
    <col min="16139" max="16139" width="14.77734375" customWidth="1"/>
    <col min="16140" max="16141" width="3.77734375" customWidth="1"/>
    <col min="16142" max="16142" width="12.44140625" customWidth="1"/>
    <col min="16143" max="16143" width="2.109375" customWidth="1"/>
    <col min="16144" max="16144" width="12.5546875" customWidth="1"/>
    <col min="16145" max="16145" width="2.109375" customWidth="1"/>
    <col min="16146" max="16146" width="12.77734375" customWidth="1"/>
    <col min="16147" max="16147" width="2.109375" customWidth="1"/>
    <col min="16148" max="16148" width="12.77734375" customWidth="1"/>
    <col min="16149" max="16149" width="2" customWidth="1"/>
    <col min="16150" max="16150" width="11.77734375" customWidth="1"/>
    <col min="16151" max="16151" width="11.44140625" customWidth="1"/>
    <col min="16152" max="16152" width="1.77734375" customWidth="1"/>
    <col min="16153" max="16153" width="11.77734375" customWidth="1"/>
    <col min="16154" max="16154" width="2.109375" customWidth="1"/>
    <col min="16155" max="16155" width="11.44140625" customWidth="1"/>
    <col min="16156" max="16156" width="0.5546875" customWidth="1"/>
    <col min="16157" max="16157" width="2.109375" customWidth="1"/>
    <col min="16158" max="16158" width="10.5546875" customWidth="1"/>
    <col min="16159" max="16159" width="11.109375" customWidth="1"/>
    <col min="16160" max="16160" width="2.109375" customWidth="1"/>
    <col min="16161" max="16161" width="11.109375" customWidth="1"/>
    <col min="16162" max="16162" width="2.109375" customWidth="1"/>
    <col min="16163" max="16163" width="12.44140625" customWidth="1"/>
  </cols>
  <sheetData>
    <row r="1" spans="1:11">
      <c r="A1" s="201" t="s">
        <v>60</v>
      </c>
    </row>
    <row r="3" spans="1:11" ht="18" customHeight="1">
      <c r="A3" s="29" t="s">
        <v>112</v>
      </c>
      <c r="B3" s="28"/>
      <c r="C3" s="42"/>
      <c r="D3" s="42"/>
      <c r="E3" s="42"/>
      <c r="F3" s="42"/>
      <c r="G3" s="42"/>
      <c r="H3" s="42"/>
      <c r="I3" s="42"/>
      <c r="J3" s="42"/>
      <c r="K3" s="42"/>
    </row>
    <row r="4" spans="1:11" ht="18" customHeight="1">
      <c r="A4" s="29" t="s">
        <v>153</v>
      </c>
      <c r="B4" s="28"/>
      <c r="C4" s="42"/>
      <c r="D4" s="42"/>
      <c r="E4" s="42"/>
      <c r="F4" s="42"/>
      <c r="G4" s="42"/>
      <c r="H4" s="42"/>
      <c r="I4" s="42"/>
      <c r="J4" s="42"/>
      <c r="K4" s="42"/>
    </row>
    <row r="5" spans="1:11" ht="18" customHeight="1">
      <c r="A5" s="29" t="s">
        <v>203</v>
      </c>
      <c r="B5" s="119"/>
      <c r="C5" s="120"/>
      <c r="D5" s="120"/>
      <c r="E5" s="120"/>
      <c r="F5" s="120"/>
      <c r="G5" s="120"/>
      <c r="H5" s="120"/>
      <c r="I5" s="120"/>
      <c r="J5" s="120"/>
      <c r="K5" s="121" t="s">
        <v>154</v>
      </c>
    </row>
    <row r="6" spans="1:11" ht="18" customHeight="1">
      <c r="A6" s="144" t="s">
        <v>155</v>
      </c>
      <c r="B6" s="119"/>
      <c r="C6" s="120"/>
      <c r="D6" s="120"/>
      <c r="E6" s="120"/>
      <c r="F6" s="120"/>
      <c r="G6" s="120"/>
      <c r="H6" s="120"/>
      <c r="I6" s="120"/>
      <c r="J6" s="120"/>
      <c r="K6" s="36" t="s">
        <v>189</v>
      </c>
    </row>
    <row r="7" spans="1:11" ht="18" customHeight="1">
      <c r="A7" s="144" t="s">
        <v>1232</v>
      </c>
      <c r="B7" s="119"/>
      <c r="C7" s="120"/>
      <c r="D7" s="120"/>
      <c r="E7" s="120"/>
      <c r="F7" s="120"/>
      <c r="G7" s="120"/>
      <c r="H7" s="120"/>
      <c r="I7" s="120"/>
      <c r="J7" s="120"/>
      <c r="K7" s="36"/>
    </row>
    <row r="8" spans="1:11" ht="18" customHeight="1">
      <c r="A8" s="81" t="s">
        <v>1291</v>
      </c>
      <c r="B8" s="119"/>
      <c r="C8" s="120"/>
      <c r="D8" s="120"/>
      <c r="E8" s="120"/>
      <c r="F8" s="120"/>
      <c r="G8" s="120"/>
      <c r="H8" s="120"/>
      <c r="I8" s="120"/>
      <c r="J8" s="120"/>
      <c r="K8" s="120"/>
    </row>
    <row r="9" spans="1:11" ht="16.350000000000001" customHeight="1">
      <c r="A9" s="33" t="s">
        <v>157</v>
      </c>
      <c r="B9" s="1"/>
      <c r="C9" s="120"/>
      <c r="D9" s="120"/>
      <c r="E9" s="120"/>
      <c r="F9" s="120"/>
      <c r="G9" s="120"/>
      <c r="H9" s="120"/>
      <c r="I9" s="120"/>
      <c r="J9" s="120"/>
      <c r="K9" s="120"/>
    </row>
    <row r="10" spans="1:11" ht="18">
      <c r="A10" s="80"/>
      <c r="B10" s="119"/>
      <c r="C10" s="120"/>
      <c r="D10" s="120"/>
      <c r="E10" s="120"/>
      <c r="F10" s="120"/>
      <c r="G10" s="120"/>
      <c r="H10" s="120"/>
      <c r="I10" s="120"/>
      <c r="J10" s="120"/>
      <c r="K10" s="120"/>
    </row>
    <row r="11" spans="1:11">
      <c r="A11" s="122"/>
      <c r="B11" s="119"/>
      <c r="C11" s="120"/>
      <c r="D11" s="120"/>
      <c r="E11" s="120"/>
      <c r="F11" s="120"/>
      <c r="G11" s="120"/>
      <c r="H11" s="120"/>
      <c r="I11" s="120"/>
      <c r="J11" s="120"/>
      <c r="K11" s="120"/>
    </row>
    <row r="12" spans="1:11">
      <c r="A12" s="122"/>
      <c r="B12" s="119"/>
      <c r="C12" s="120"/>
      <c r="D12" s="120"/>
      <c r="E12" s="120"/>
      <c r="F12" s="120"/>
      <c r="G12" s="120"/>
      <c r="H12" s="120"/>
      <c r="I12" s="120"/>
      <c r="J12" s="120"/>
      <c r="K12" s="120"/>
    </row>
    <row r="13" spans="1:11" ht="15.75">
      <c r="A13" s="31"/>
      <c r="B13" s="31"/>
      <c r="C13" s="39"/>
      <c r="D13" s="39"/>
      <c r="E13" s="39"/>
      <c r="F13" s="39"/>
      <c r="G13" s="39"/>
      <c r="H13" s="39"/>
      <c r="I13" s="39"/>
      <c r="J13" s="39"/>
      <c r="K13" s="404" t="s">
        <v>158</v>
      </c>
    </row>
    <row r="14" spans="1:11" ht="15.75">
      <c r="A14" s="31"/>
      <c r="B14" s="31"/>
      <c r="C14" s="39"/>
      <c r="D14" s="39"/>
      <c r="E14" s="39"/>
      <c r="F14" s="39"/>
      <c r="G14" s="39"/>
      <c r="H14" s="39"/>
      <c r="I14" s="39"/>
      <c r="J14" s="39"/>
      <c r="K14" s="125" t="s">
        <v>159</v>
      </c>
    </row>
    <row r="15" spans="1:11" ht="15.75">
      <c r="A15" s="31"/>
      <c r="B15" s="31"/>
      <c r="C15" s="763" t="s">
        <v>160</v>
      </c>
      <c r="D15" s="763"/>
      <c r="E15" s="763"/>
      <c r="F15" s="763"/>
      <c r="G15" s="763"/>
      <c r="H15" s="39"/>
      <c r="I15" s="39"/>
      <c r="J15" s="39"/>
      <c r="K15" s="125" t="s">
        <v>161</v>
      </c>
    </row>
    <row r="16" spans="1:11" ht="15.75">
      <c r="A16" s="31"/>
      <c r="B16" s="31"/>
      <c r="C16" s="404" t="s">
        <v>162</v>
      </c>
      <c r="D16" s="404"/>
      <c r="E16" s="390" t="s">
        <v>163</v>
      </c>
      <c r="F16" s="404"/>
      <c r="G16" s="125" t="s">
        <v>164</v>
      </c>
      <c r="H16" s="39"/>
      <c r="I16" s="391" t="s">
        <v>165</v>
      </c>
      <c r="J16" s="39"/>
      <c r="K16" s="125" t="s">
        <v>166</v>
      </c>
    </row>
    <row r="17" spans="1:18">
      <c r="A17" s="1"/>
      <c r="B17" s="119"/>
      <c r="C17" s="126"/>
      <c r="D17" s="120"/>
      <c r="E17" s="120"/>
      <c r="F17" s="120"/>
      <c r="G17" s="126"/>
      <c r="H17" s="120"/>
      <c r="I17" s="126"/>
      <c r="J17" s="120"/>
      <c r="K17" s="126"/>
    </row>
    <row r="18" spans="1:18" ht="15.75">
      <c r="A18" s="99" t="s">
        <v>72</v>
      </c>
      <c r="B18" s="31"/>
      <c r="C18" s="30"/>
      <c r="D18" s="30"/>
      <c r="E18" s="30"/>
      <c r="F18" s="30"/>
      <c r="G18" s="30"/>
      <c r="H18" s="30"/>
      <c r="I18" s="30"/>
      <c r="J18" s="30"/>
      <c r="K18" s="30"/>
    </row>
    <row r="19" spans="1:18">
      <c r="A19" s="116" t="s">
        <v>205</v>
      </c>
      <c r="B19" s="32" t="s">
        <v>74</v>
      </c>
      <c r="C19" s="506">
        <v>1397000</v>
      </c>
      <c r="D19" s="103"/>
      <c r="E19" s="506">
        <v>1372000</v>
      </c>
      <c r="F19" s="150"/>
      <c r="G19" s="506">
        <v>1352000</v>
      </c>
      <c r="H19" s="26"/>
      <c r="I19" s="506">
        <f>ROUND('Exhibit A-2 Summary'!C16,-2)</f>
        <v>1349400</v>
      </c>
      <c r="J19" s="26"/>
      <c r="K19" s="133">
        <f t="shared" ref="K19:K24" si="0">ROUND(SUM(I19)-SUM(G19),1)</f>
        <v>-2600</v>
      </c>
      <c r="N19" s="499"/>
      <c r="O19" s="499"/>
      <c r="P19" s="499"/>
      <c r="Q19" s="499"/>
      <c r="R19" s="499"/>
    </row>
    <row r="20" spans="1:18">
      <c r="A20" s="116" t="s">
        <v>206</v>
      </c>
      <c r="B20" s="32" t="s">
        <v>74</v>
      </c>
      <c r="C20" s="102">
        <v>2218000</v>
      </c>
      <c r="D20" s="103"/>
      <c r="E20" s="102">
        <v>2223000</v>
      </c>
      <c r="F20" s="104"/>
      <c r="G20" s="102">
        <v>2269000</v>
      </c>
      <c r="H20" s="26"/>
      <c r="I20" s="19">
        <f>ROUND('Exhibit A-2 Summary'!C17,-2)</f>
        <v>2275100</v>
      </c>
      <c r="J20" s="26"/>
      <c r="K20" s="19">
        <f t="shared" si="0"/>
        <v>6100</v>
      </c>
      <c r="N20" s="499"/>
      <c r="O20" s="499"/>
      <c r="P20" s="499"/>
      <c r="Q20" s="499"/>
      <c r="R20" s="499"/>
    </row>
    <row r="21" spans="1:18">
      <c r="A21" s="116" t="s">
        <v>207</v>
      </c>
      <c r="B21" s="32" t="s">
        <v>74</v>
      </c>
      <c r="C21" s="102">
        <v>2791000</v>
      </c>
      <c r="D21" s="103"/>
      <c r="E21" s="102">
        <v>2609000</v>
      </c>
      <c r="F21" s="104"/>
      <c r="G21" s="102">
        <v>2493000</v>
      </c>
      <c r="H21" s="26"/>
      <c r="I21" s="19">
        <f>ROUND('Exhibit A-2 Summary'!C18,-2)</f>
        <v>2668000</v>
      </c>
      <c r="J21" s="26"/>
      <c r="K21" s="19">
        <f t="shared" si="0"/>
        <v>175000</v>
      </c>
      <c r="N21" s="499"/>
      <c r="O21" s="499"/>
      <c r="P21" s="499"/>
      <c r="Q21" s="499"/>
      <c r="R21" s="499"/>
    </row>
    <row r="22" spans="1:18">
      <c r="A22" s="100" t="s">
        <v>195</v>
      </c>
      <c r="B22" s="31" t="s">
        <v>74</v>
      </c>
      <c r="C22" s="102">
        <v>23498000</v>
      </c>
      <c r="D22" s="88"/>
      <c r="E22" s="102">
        <v>23675000</v>
      </c>
      <c r="F22" s="102"/>
      <c r="G22" s="102">
        <v>24652000</v>
      </c>
      <c r="H22" s="19"/>
      <c r="I22" s="19">
        <f>ROUND('Exhibit A-2 Summary'!C20,-2)</f>
        <v>26691700</v>
      </c>
      <c r="J22" s="19"/>
      <c r="K22" s="19">
        <f t="shared" si="0"/>
        <v>2039700</v>
      </c>
      <c r="N22" s="499"/>
      <c r="O22" s="499"/>
      <c r="P22" s="499"/>
      <c r="Q22" s="499"/>
      <c r="R22" s="499"/>
    </row>
    <row r="23" spans="1:18">
      <c r="A23" s="100" t="s">
        <v>208</v>
      </c>
      <c r="B23" s="31" t="s">
        <v>74</v>
      </c>
      <c r="C23" s="102">
        <v>-10000</v>
      </c>
      <c r="D23" s="88"/>
      <c r="E23" s="102">
        <v>-10000</v>
      </c>
      <c r="F23" s="102"/>
      <c r="G23" s="102">
        <v>-11000</v>
      </c>
      <c r="H23" s="19"/>
      <c r="I23" s="19">
        <f>ROUND('Exhibit A-2 Summary'!C21,-2)</f>
        <v>-7600</v>
      </c>
      <c r="J23" s="19"/>
      <c r="K23" s="19">
        <f t="shared" si="0"/>
        <v>3400</v>
      </c>
      <c r="N23" s="499"/>
      <c r="O23" s="499"/>
      <c r="P23" s="499"/>
      <c r="Q23" s="499"/>
      <c r="R23" s="499"/>
    </row>
    <row r="24" spans="1:18">
      <c r="A24" s="100" t="s">
        <v>209</v>
      </c>
      <c r="B24" s="31" t="s">
        <v>74</v>
      </c>
      <c r="C24" s="102">
        <v>3781000</v>
      </c>
      <c r="D24" s="88"/>
      <c r="E24" s="102">
        <v>3861000</v>
      </c>
      <c r="F24" s="102"/>
      <c r="G24" s="102">
        <v>3858000</v>
      </c>
      <c r="H24" s="19"/>
      <c r="I24" s="16">
        <f>ROUND('Exhibit A-2 Summary'!C48,-2)</f>
        <v>4369400</v>
      </c>
      <c r="J24" s="19"/>
      <c r="K24" s="19">
        <f t="shared" si="0"/>
        <v>511400</v>
      </c>
      <c r="N24" s="499"/>
      <c r="O24" s="499"/>
      <c r="P24" s="499"/>
      <c r="Q24" s="499"/>
      <c r="R24" s="499"/>
    </row>
    <row r="25" spans="1:18" ht="15.75">
      <c r="A25" s="40" t="s">
        <v>210</v>
      </c>
      <c r="B25" s="31" t="s">
        <v>74</v>
      </c>
      <c r="C25" s="17">
        <f>ROUND(SUM(C19:C24),1)</f>
        <v>33675000</v>
      </c>
      <c r="D25" s="39"/>
      <c r="E25" s="514">
        <f>ROUND(SUM(E19:E24),1)</f>
        <v>33730000</v>
      </c>
      <c r="F25" s="22"/>
      <c r="G25" s="17">
        <f>ROUND(SUM(G19:G24),1)</f>
        <v>34613000</v>
      </c>
      <c r="H25" s="22"/>
      <c r="I25" s="17">
        <f>ROUND(SUM(I19:I24),1)</f>
        <v>37346000</v>
      </c>
      <c r="J25" s="22"/>
      <c r="K25" s="17">
        <f>ROUND(SUM(K19:K24),1)</f>
        <v>2733000</v>
      </c>
      <c r="N25" s="499"/>
      <c r="O25" s="499"/>
      <c r="P25" s="499"/>
      <c r="Q25" s="499"/>
      <c r="R25" s="499"/>
    </row>
    <row r="26" spans="1:18">
      <c r="A26" s="31"/>
      <c r="B26" s="31" t="s">
        <v>74</v>
      </c>
      <c r="C26" s="38"/>
      <c r="D26" s="30"/>
      <c r="E26" s="30"/>
      <c r="F26" s="30"/>
      <c r="G26" s="38"/>
      <c r="H26" s="30"/>
      <c r="I26" s="38"/>
      <c r="J26" s="30"/>
      <c r="K26" s="38"/>
      <c r="N26" s="499"/>
      <c r="O26" s="499"/>
      <c r="P26" s="499"/>
      <c r="Q26" s="499"/>
      <c r="R26" s="499"/>
    </row>
    <row r="27" spans="1:18" ht="15.75">
      <c r="A27" s="33" t="s">
        <v>80</v>
      </c>
      <c r="B27" s="31" t="s">
        <v>74</v>
      </c>
      <c r="C27" s="30"/>
      <c r="D27" s="30"/>
      <c r="E27" s="30"/>
      <c r="F27" s="30"/>
      <c r="G27" s="30"/>
      <c r="H27" s="30"/>
      <c r="I27" s="30"/>
      <c r="J27" s="30"/>
      <c r="K27" s="30"/>
      <c r="N27" s="499"/>
      <c r="O27" s="499"/>
      <c r="P27" s="499"/>
      <c r="Q27" s="499"/>
      <c r="R27" s="499"/>
    </row>
    <row r="28" spans="1:18">
      <c r="A28" s="100" t="s">
        <v>211</v>
      </c>
      <c r="B28" s="31" t="s">
        <v>74</v>
      </c>
      <c r="C28" s="102">
        <v>23434000</v>
      </c>
      <c r="D28" s="102"/>
      <c r="E28" s="102">
        <v>23549000</v>
      </c>
      <c r="F28" s="102"/>
      <c r="G28" s="102">
        <v>22751000</v>
      </c>
      <c r="H28" s="19"/>
      <c r="I28" s="26">
        <f>ROUND('Exhibit A-2 Summary'!C37,-2)</f>
        <v>22163700</v>
      </c>
      <c r="J28" s="19"/>
      <c r="K28" s="19">
        <f>ROUND(SUM(I28)-SUM(G28),1)</f>
        <v>-587300</v>
      </c>
      <c r="N28" s="499"/>
      <c r="O28" s="499"/>
      <c r="P28" s="499"/>
      <c r="Q28" s="499"/>
      <c r="R28" s="499"/>
    </row>
    <row r="29" spans="1:18">
      <c r="A29" s="100" t="s">
        <v>212</v>
      </c>
      <c r="B29" s="31" t="s">
        <v>74</v>
      </c>
      <c r="C29" s="102">
        <v>10183000</v>
      </c>
      <c r="D29" s="102"/>
      <c r="E29" s="102">
        <v>10616000</v>
      </c>
      <c r="F29" s="102"/>
      <c r="G29" s="102">
        <v>10769000</v>
      </c>
      <c r="H29" s="19"/>
      <c r="I29" s="26">
        <f>ROUND('Exhibit A-2 Summary'!C39+'Exhibit A-2 Summary'!C40,-2)</f>
        <v>10515800</v>
      </c>
      <c r="J29" s="19"/>
      <c r="K29" s="19">
        <f>ROUND(SUM(I29)-SUM(G29),1)</f>
        <v>-253200</v>
      </c>
      <c r="N29" s="499"/>
      <c r="O29" s="499"/>
      <c r="P29" s="499"/>
      <c r="Q29" s="499"/>
      <c r="R29" s="499"/>
    </row>
    <row r="30" spans="1:18">
      <c r="A30" s="34" t="s">
        <v>213</v>
      </c>
      <c r="B30" s="31" t="s">
        <v>74</v>
      </c>
      <c r="C30" s="102">
        <v>1280000</v>
      </c>
      <c r="D30" s="102"/>
      <c r="E30" s="102">
        <v>1357000</v>
      </c>
      <c r="F30" s="102"/>
      <c r="G30" s="102">
        <v>1534000</v>
      </c>
      <c r="H30" s="19"/>
      <c r="I30" s="26">
        <f>ROUND('Exhibit A-2 Summary'!C41,-2)</f>
        <v>1492000</v>
      </c>
      <c r="J30" s="19"/>
      <c r="K30" s="19">
        <f>ROUND(SUM(I30)-SUM(G30),1)</f>
        <v>-42000</v>
      </c>
      <c r="N30" s="499"/>
      <c r="O30" s="499"/>
      <c r="P30" s="499"/>
      <c r="Q30" s="499"/>
      <c r="R30" s="499"/>
    </row>
    <row r="31" spans="1:18">
      <c r="A31" s="34" t="s">
        <v>214</v>
      </c>
      <c r="B31" s="31" t="s">
        <v>74</v>
      </c>
      <c r="C31" s="102">
        <v>-987000</v>
      </c>
      <c r="D31" s="102"/>
      <c r="E31" s="102">
        <v>-1045000</v>
      </c>
      <c r="F31" s="102"/>
      <c r="G31" s="102">
        <v>-1058000</v>
      </c>
      <c r="H31" s="19"/>
      <c r="I31" s="16">
        <f>ROUND(-'Exhibit A-2 Summary'!C49,-2)</f>
        <v>731300</v>
      </c>
      <c r="J31" s="19"/>
      <c r="K31" s="19">
        <f>ROUND(SUM(I31)-SUM(G31),1)</f>
        <v>1789300</v>
      </c>
      <c r="N31" s="499"/>
      <c r="O31" s="499"/>
      <c r="P31" s="499"/>
      <c r="Q31" s="499"/>
      <c r="R31" s="499"/>
    </row>
    <row r="32" spans="1:18" ht="15.75">
      <c r="A32" s="40" t="s">
        <v>215</v>
      </c>
      <c r="B32" s="31" t="s">
        <v>74</v>
      </c>
      <c r="C32" s="17">
        <f>ROUND(SUM(C28:C31),1)</f>
        <v>33910000</v>
      </c>
      <c r="D32" s="22"/>
      <c r="E32" s="514">
        <f>ROUND(SUM(E28:E31),1)</f>
        <v>34477000</v>
      </c>
      <c r="F32" s="22"/>
      <c r="G32" s="17">
        <f>ROUND(SUM(G28:G31),1)</f>
        <v>33996000</v>
      </c>
      <c r="H32" s="22"/>
      <c r="I32" s="17">
        <f>SUM(I28:I31)</f>
        <v>34902800</v>
      </c>
      <c r="J32" s="22"/>
      <c r="K32" s="17">
        <f>ROUND(SUM(K28:K31),1)</f>
        <v>906800</v>
      </c>
      <c r="N32" s="499"/>
      <c r="O32" s="499"/>
      <c r="P32" s="499"/>
      <c r="Q32" s="499"/>
      <c r="R32" s="499"/>
    </row>
    <row r="33" spans="1:18" ht="15.75">
      <c r="A33" s="40"/>
      <c r="B33" s="31"/>
      <c r="C33" s="17"/>
      <c r="D33" s="22"/>
      <c r="E33" s="22"/>
      <c r="F33" s="22"/>
      <c r="G33" s="17"/>
      <c r="H33" s="22"/>
      <c r="I33" s="17"/>
      <c r="J33" s="22"/>
      <c r="K33" s="17"/>
      <c r="N33" s="499"/>
      <c r="O33" s="499"/>
      <c r="P33" s="499"/>
      <c r="Q33" s="499"/>
      <c r="R33" s="499"/>
    </row>
    <row r="34" spans="1:18" ht="15.75">
      <c r="A34" s="33" t="s">
        <v>186</v>
      </c>
      <c r="B34" s="31"/>
      <c r="C34" s="19"/>
      <c r="D34" s="19"/>
      <c r="E34" s="19"/>
      <c r="F34" s="19"/>
      <c r="G34" s="19"/>
      <c r="H34" s="19"/>
      <c r="I34" s="19"/>
      <c r="J34" s="19"/>
      <c r="K34" s="19"/>
      <c r="N34" s="499"/>
      <c r="O34" s="499"/>
      <c r="P34" s="499"/>
      <c r="Q34" s="499"/>
      <c r="R34" s="499"/>
    </row>
    <row r="35" spans="1:18" ht="15.75">
      <c r="A35" s="40" t="s">
        <v>216</v>
      </c>
      <c r="B35" s="31" t="s">
        <v>74</v>
      </c>
      <c r="C35" s="22">
        <f>ROUND(SUM(C25)-SUM(C32),1)</f>
        <v>-235000</v>
      </c>
      <c r="D35" s="22"/>
      <c r="E35" s="392">
        <f>ROUND(SUM(E25)-SUM(E32),1)</f>
        <v>-747000</v>
      </c>
      <c r="F35" s="22"/>
      <c r="G35" s="22">
        <f>ROUND(SUM(G25)-SUM(G32),1)</f>
        <v>617000</v>
      </c>
      <c r="H35" s="22"/>
      <c r="I35" s="22">
        <f>ROUND(SUM(I25)-SUM(I32),1)</f>
        <v>2443200</v>
      </c>
      <c r="J35" s="22"/>
      <c r="K35" s="22">
        <f>ROUND(SUM(K25)-SUM(K32),1)</f>
        <v>1826200</v>
      </c>
      <c r="N35" s="499"/>
      <c r="O35" s="499"/>
      <c r="P35" s="499"/>
      <c r="Q35" s="499"/>
      <c r="R35" s="499"/>
    </row>
    <row r="36" spans="1:18">
      <c r="A36" s="31"/>
      <c r="B36" s="31"/>
      <c r="C36" s="18"/>
      <c r="D36" s="19"/>
      <c r="E36" s="19"/>
      <c r="F36" s="19"/>
      <c r="G36" s="18"/>
      <c r="H36" s="19"/>
      <c r="I36" s="18"/>
      <c r="J36" s="19"/>
      <c r="K36" s="18"/>
      <c r="N36" s="499"/>
      <c r="O36" s="499"/>
      <c r="P36" s="499"/>
      <c r="Q36" s="499"/>
      <c r="R36" s="499"/>
    </row>
    <row r="37" spans="1:18" ht="24" customHeight="1">
      <c r="A37" s="40" t="s">
        <v>103</v>
      </c>
      <c r="B37" s="2" t="s">
        <v>74</v>
      </c>
      <c r="C37" s="22">
        <v>10289000</v>
      </c>
      <c r="D37" s="135" t="s">
        <v>74</v>
      </c>
      <c r="E37" s="22">
        <f>C37</f>
        <v>10289000</v>
      </c>
      <c r="F37" s="135"/>
      <c r="G37" s="22">
        <f>E37</f>
        <v>10289000</v>
      </c>
      <c r="H37" s="135"/>
      <c r="I37" s="22">
        <f>ROUND('Exhibit A-2 State'!DQ55,-2)</f>
        <v>10288700</v>
      </c>
      <c r="J37" s="135"/>
      <c r="K37" s="22">
        <f>ROUND(SUM(I37)-SUM(G37),1)</f>
        <v>-300</v>
      </c>
      <c r="N37" s="499"/>
      <c r="O37" s="499"/>
      <c r="P37" s="499"/>
      <c r="Q37" s="499"/>
      <c r="R37" s="499"/>
    </row>
    <row r="38" spans="1:18" ht="24.75" customHeight="1" thickBot="1">
      <c r="A38" s="40" t="s">
        <v>104</v>
      </c>
      <c r="B38" s="31" t="s">
        <v>74</v>
      </c>
      <c r="C38" s="137">
        <f>ROUND(SUM(C34:C37),1)</f>
        <v>10054000</v>
      </c>
      <c r="D38" s="37"/>
      <c r="E38" s="137">
        <f>ROUND(SUM(E34:E37),1)</f>
        <v>9542000</v>
      </c>
      <c r="F38" s="37"/>
      <c r="G38" s="137">
        <f>ROUND(SUM(G34:G37),1)</f>
        <v>10906000</v>
      </c>
      <c r="H38" s="37"/>
      <c r="I38" s="137">
        <f>ROUND(SUM(I34:I37),1)</f>
        <v>12731900</v>
      </c>
      <c r="J38" s="37"/>
      <c r="K38" s="137">
        <f>ROUND(SUM(K34:K37),1)</f>
        <v>1825900</v>
      </c>
      <c r="N38" s="499"/>
      <c r="O38" s="499"/>
      <c r="P38" s="499"/>
      <c r="Q38" s="499"/>
      <c r="R38" s="499"/>
    </row>
    <row r="39" spans="1:18" ht="15.75" thickTop="1">
      <c r="A39" s="1"/>
      <c r="B39" s="2"/>
      <c r="C39" s="136"/>
      <c r="D39" s="135"/>
      <c r="E39" s="135"/>
      <c r="F39" s="135"/>
      <c r="G39" s="135"/>
      <c r="H39" s="135"/>
      <c r="I39" s="135"/>
      <c r="J39" s="135"/>
      <c r="K39" s="135"/>
    </row>
    <row r="40" spans="1:18">
      <c r="A40" s="325"/>
      <c r="B40" s="2"/>
      <c r="C40" s="19"/>
      <c r="D40" s="135"/>
      <c r="E40" s="135"/>
      <c r="F40" s="135"/>
      <c r="G40" s="135"/>
      <c r="H40" s="135"/>
      <c r="I40" s="135"/>
      <c r="J40" s="135"/>
      <c r="K40" s="135"/>
    </row>
    <row r="41" spans="1:18">
      <c r="A41" s="1"/>
      <c r="B41" s="2"/>
      <c r="C41" s="19"/>
      <c r="D41" s="135"/>
      <c r="E41" s="135"/>
      <c r="F41" s="135"/>
      <c r="G41" s="135"/>
      <c r="H41" s="135"/>
      <c r="I41" s="135"/>
      <c r="J41" s="135"/>
      <c r="K41" s="135"/>
    </row>
    <row r="42" spans="1:18" ht="15.75">
      <c r="A42" s="233"/>
      <c r="C42" s="135"/>
      <c r="D42" s="135"/>
      <c r="E42" s="135"/>
      <c r="F42" s="135"/>
      <c r="G42" s="135"/>
      <c r="H42" s="135"/>
      <c r="I42" s="135"/>
      <c r="J42" s="135"/>
      <c r="K42" s="135"/>
    </row>
    <row r="43" spans="1:18" ht="15.75">
      <c r="A43" s="233"/>
      <c r="C43" s="135"/>
      <c r="D43" s="135"/>
      <c r="E43" s="135"/>
      <c r="F43" s="135"/>
      <c r="G43" s="135"/>
      <c r="H43" s="135"/>
      <c r="I43" s="135"/>
      <c r="J43" s="135"/>
      <c r="K43" s="135"/>
    </row>
  </sheetData>
  <mergeCells count="1">
    <mergeCell ref="C15:G15"/>
  </mergeCells>
  <printOptions horizontalCentered="1"/>
  <pageMargins left="0.25" right="0.25" top="0.75" bottom="0.25" header="0" footer="0.25"/>
  <pageSetup scale="12" orientation="landscape" r:id="rId1"/>
  <headerFooter scaleWithDoc="0">
    <oddFooter>&amp;R&amp;8 14</oddFooter>
  </headerFooter>
  <customProperties>
    <customPr name="SheetOptions"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J40"/>
  <sheetViews>
    <sheetView showGridLines="0" zoomScale="80" zoomScaleNormal="80" workbookViewId="0"/>
  </sheetViews>
  <sheetFormatPr defaultRowHeight="15"/>
  <cols>
    <col min="1" max="1" width="51" customWidth="1"/>
    <col min="2" max="2" width="2.109375" customWidth="1"/>
    <col min="3" max="3" width="15.77734375" style="118" customWidth="1"/>
    <col min="4" max="4" width="2" style="118" customWidth="1"/>
    <col min="5" max="5" width="15.77734375" style="118" customWidth="1"/>
    <col min="6" max="6" width="2" style="118" customWidth="1"/>
    <col min="7" max="7" width="15.77734375" style="118" customWidth="1"/>
    <col min="8" max="8" width="2.109375" style="118" customWidth="1"/>
    <col min="9" max="9" width="15.77734375" style="118" customWidth="1"/>
    <col min="10" max="10" width="2.109375" style="118" customWidth="1"/>
    <col min="11" max="11" width="15.77734375" style="118" customWidth="1"/>
    <col min="12" max="13" width="3.77734375" style="118" customWidth="1"/>
    <col min="14" max="14" width="2.109375" style="118" customWidth="1"/>
    <col min="15" max="15" width="12.77734375" style="118" customWidth="1"/>
    <col min="16" max="16" width="2" style="118" customWidth="1"/>
    <col min="17" max="17" width="11.77734375" style="118" customWidth="1"/>
    <col min="18" max="18" width="11.44140625" style="118" customWidth="1"/>
    <col min="19" max="19" width="1.77734375" style="118" customWidth="1"/>
    <col min="20" max="20" width="11.77734375" style="118" customWidth="1"/>
    <col min="21" max="21" width="2.109375" style="118" customWidth="1"/>
    <col min="22" max="22" width="11.44140625" style="118" customWidth="1"/>
    <col min="23" max="23" width="0.5546875" style="118" customWidth="1"/>
    <col min="24" max="24" width="2.109375" style="118" customWidth="1"/>
    <col min="25" max="25" width="10.5546875" style="118" customWidth="1"/>
    <col min="26" max="26" width="11.109375" style="118" customWidth="1"/>
    <col min="27" max="27" width="2.109375" style="118" customWidth="1"/>
    <col min="28" max="28" width="11.109375" style="118" customWidth="1"/>
    <col min="29" max="29" width="2.109375" style="118" customWidth="1"/>
    <col min="30" max="30" width="12.44140625" style="118" customWidth="1"/>
    <col min="31" max="36" width="8.77734375" style="118"/>
    <col min="250" max="250" width="51" customWidth="1"/>
    <col min="251" max="251" width="2.109375" customWidth="1"/>
    <col min="252" max="252" width="14.109375" customWidth="1"/>
    <col min="253" max="254" width="8.77734375" customWidth="1"/>
    <col min="255" max="255" width="2" customWidth="1"/>
    <col min="256" max="256" width="14.77734375" customWidth="1"/>
    <col min="257" max="257" width="2" customWidth="1"/>
    <col min="258" max="258" width="14.77734375" customWidth="1"/>
    <col min="259" max="259" width="2.109375" customWidth="1"/>
    <col min="260" max="260" width="14.77734375" customWidth="1"/>
    <col min="261" max="261" width="2.109375" customWidth="1"/>
    <col min="262" max="262" width="14.77734375" customWidth="1"/>
    <col min="263" max="264" width="3.77734375" customWidth="1"/>
    <col min="265" max="265" width="12.44140625" customWidth="1"/>
    <col min="266" max="266" width="2.109375" customWidth="1"/>
    <col min="267" max="267" width="12.5546875" customWidth="1"/>
    <col min="268" max="268" width="2.109375" customWidth="1"/>
    <col min="269" max="269" width="12.77734375" customWidth="1"/>
    <col min="270" max="270" width="2.109375" customWidth="1"/>
    <col min="271" max="271" width="12.77734375" customWidth="1"/>
    <col min="272" max="272" width="2" customWidth="1"/>
    <col min="273" max="273" width="11.77734375" customWidth="1"/>
    <col min="274" max="274" width="11.44140625" customWidth="1"/>
    <col min="275" max="275" width="1.77734375" customWidth="1"/>
    <col min="276" max="276" width="11.77734375" customWidth="1"/>
    <col min="277" max="277" width="2.109375" customWidth="1"/>
    <col min="278" max="278" width="11.44140625" customWidth="1"/>
    <col min="279" max="279" width="0.5546875" customWidth="1"/>
    <col min="280" max="280" width="2.109375" customWidth="1"/>
    <col min="281" max="281" width="10.5546875" customWidth="1"/>
    <col min="282" max="282" width="11.109375" customWidth="1"/>
    <col min="283" max="283" width="2.109375" customWidth="1"/>
    <col min="284" max="284" width="11.109375" customWidth="1"/>
    <col min="285" max="285" width="2.109375" customWidth="1"/>
    <col min="286" max="286" width="12.44140625" customWidth="1"/>
    <col min="506" max="506" width="51" customWidth="1"/>
    <col min="507" max="507" width="2.109375" customWidth="1"/>
    <col min="508" max="508" width="14.109375" customWidth="1"/>
    <col min="509" max="510" width="8.77734375" customWidth="1"/>
    <col min="511" max="511" width="2" customWidth="1"/>
    <col min="512" max="512" width="14.77734375" customWidth="1"/>
    <col min="513" max="513" width="2" customWidth="1"/>
    <col min="514" max="514" width="14.77734375" customWidth="1"/>
    <col min="515" max="515" width="2.109375" customWidth="1"/>
    <col min="516" max="516" width="14.77734375" customWidth="1"/>
    <col min="517" max="517" width="2.109375" customWidth="1"/>
    <col min="518" max="518" width="14.77734375" customWidth="1"/>
    <col min="519" max="520" width="3.77734375" customWidth="1"/>
    <col min="521" max="521" width="12.44140625" customWidth="1"/>
    <col min="522" max="522" width="2.109375" customWidth="1"/>
    <col min="523" max="523" width="12.5546875" customWidth="1"/>
    <col min="524" max="524" width="2.109375" customWidth="1"/>
    <col min="525" max="525" width="12.77734375" customWidth="1"/>
    <col min="526" max="526" width="2.109375" customWidth="1"/>
    <col min="527" max="527" width="12.77734375" customWidth="1"/>
    <col min="528" max="528" width="2" customWidth="1"/>
    <col min="529" max="529" width="11.77734375" customWidth="1"/>
    <col min="530" max="530" width="11.44140625" customWidth="1"/>
    <col min="531" max="531" width="1.77734375" customWidth="1"/>
    <col min="532" max="532" width="11.77734375" customWidth="1"/>
    <col min="533" max="533" width="2.109375" customWidth="1"/>
    <col min="534" max="534" width="11.44140625" customWidth="1"/>
    <col min="535" max="535" width="0.5546875" customWidth="1"/>
    <col min="536" max="536" width="2.109375" customWidth="1"/>
    <col min="537" max="537" width="10.5546875" customWidth="1"/>
    <col min="538" max="538" width="11.109375" customWidth="1"/>
    <col min="539" max="539" width="2.109375" customWidth="1"/>
    <col min="540" max="540" width="11.109375" customWidth="1"/>
    <col min="541" max="541" width="2.109375" customWidth="1"/>
    <col min="542" max="542" width="12.44140625" customWidth="1"/>
    <col min="762" max="762" width="51" customWidth="1"/>
    <col min="763" max="763" width="2.109375" customWidth="1"/>
    <col min="764" max="764" width="14.109375" customWidth="1"/>
    <col min="765" max="766" width="8.77734375" customWidth="1"/>
    <col min="767" max="767" width="2" customWidth="1"/>
    <col min="768" max="768" width="14.77734375" customWidth="1"/>
    <col min="769" max="769" width="2" customWidth="1"/>
    <col min="770" max="770" width="14.77734375" customWidth="1"/>
    <col min="771" max="771" width="2.109375" customWidth="1"/>
    <col min="772" max="772" width="14.77734375" customWidth="1"/>
    <col min="773" max="773" width="2.109375" customWidth="1"/>
    <col min="774" max="774" width="14.77734375" customWidth="1"/>
    <col min="775" max="776" width="3.77734375" customWidth="1"/>
    <col min="777" max="777" width="12.44140625" customWidth="1"/>
    <col min="778" max="778" width="2.109375" customWidth="1"/>
    <col min="779" max="779" width="12.5546875" customWidth="1"/>
    <col min="780" max="780" width="2.109375" customWidth="1"/>
    <col min="781" max="781" width="12.77734375" customWidth="1"/>
    <col min="782" max="782" width="2.109375" customWidth="1"/>
    <col min="783" max="783" width="12.77734375" customWidth="1"/>
    <col min="784" max="784" width="2" customWidth="1"/>
    <col min="785" max="785" width="11.77734375" customWidth="1"/>
    <col min="786" max="786" width="11.44140625" customWidth="1"/>
    <col min="787" max="787" width="1.77734375" customWidth="1"/>
    <col min="788" max="788" width="11.77734375" customWidth="1"/>
    <col min="789" max="789" width="2.109375" customWidth="1"/>
    <col min="790" max="790" width="11.44140625" customWidth="1"/>
    <col min="791" max="791" width="0.5546875" customWidth="1"/>
    <col min="792" max="792" width="2.109375" customWidth="1"/>
    <col min="793" max="793" width="10.5546875" customWidth="1"/>
    <col min="794" max="794" width="11.109375" customWidth="1"/>
    <col min="795" max="795" width="2.109375" customWidth="1"/>
    <col min="796" max="796" width="11.109375" customWidth="1"/>
    <col min="797" max="797" width="2.109375" customWidth="1"/>
    <col min="798" max="798" width="12.44140625" customWidth="1"/>
    <col min="1018" max="1018" width="51" customWidth="1"/>
    <col min="1019" max="1019" width="2.109375" customWidth="1"/>
    <col min="1020" max="1020" width="14.109375" customWidth="1"/>
    <col min="1021" max="1022" width="8.77734375" customWidth="1"/>
    <col min="1023" max="1023" width="2" customWidth="1"/>
    <col min="1024" max="1024" width="14.77734375" customWidth="1"/>
    <col min="1025" max="1025" width="2" customWidth="1"/>
    <col min="1026" max="1026" width="14.77734375" customWidth="1"/>
    <col min="1027" max="1027" width="2.109375" customWidth="1"/>
    <col min="1028" max="1028" width="14.77734375" customWidth="1"/>
    <col min="1029" max="1029" width="2.109375" customWidth="1"/>
    <col min="1030" max="1030" width="14.77734375" customWidth="1"/>
    <col min="1031" max="1032" width="3.77734375" customWidth="1"/>
    <col min="1033" max="1033" width="12.44140625" customWidth="1"/>
    <col min="1034" max="1034" width="2.109375" customWidth="1"/>
    <col min="1035" max="1035" width="12.5546875" customWidth="1"/>
    <col min="1036" max="1036" width="2.109375" customWidth="1"/>
    <col min="1037" max="1037" width="12.77734375" customWidth="1"/>
    <col min="1038" max="1038" width="2.109375" customWidth="1"/>
    <col min="1039" max="1039" width="12.77734375" customWidth="1"/>
    <col min="1040" max="1040" width="2" customWidth="1"/>
    <col min="1041" max="1041" width="11.77734375" customWidth="1"/>
    <col min="1042" max="1042" width="11.44140625" customWidth="1"/>
    <col min="1043" max="1043" width="1.77734375" customWidth="1"/>
    <col min="1044" max="1044" width="11.77734375" customWidth="1"/>
    <col min="1045" max="1045" width="2.109375" customWidth="1"/>
    <col min="1046" max="1046" width="11.44140625" customWidth="1"/>
    <col min="1047" max="1047" width="0.5546875" customWidth="1"/>
    <col min="1048" max="1048" width="2.109375" customWidth="1"/>
    <col min="1049" max="1049" width="10.5546875" customWidth="1"/>
    <col min="1050" max="1050" width="11.109375" customWidth="1"/>
    <col min="1051" max="1051" width="2.109375" customWidth="1"/>
    <col min="1052" max="1052" width="11.109375" customWidth="1"/>
    <col min="1053" max="1053" width="2.109375" customWidth="1"/>
    <col min="1054" max="1054" width="12.44140625" customWidth="1"/>
    <col min="1274" max="1274" width="51" customWidth="1"/>
    <col min="1275" max="1275" width="2.109375" customWidth="1"/>
    <col min="1276" max="1276" width="14.109375" customWidth="1"/>
    <col min="1277" max="1278" width="8.77734375" customWidth="1"/>
    <col min="1279" max="1279" width="2" customWidth="1"/>
    <col min="1280" max="1280" width="14.77734375" customWidth="1"/>
    <col min="1281" max="1281" width="2" customWidth="1"/>
    <col min="1282" max="1282" width="14.77734375" customWidth="1"/>
    <col min="1283" max="1283" width="2.109375" customWidth="1"/>
    <col min="1284" max="1284" width="14.77734375" customWidth="1"/>
    <col min="1285" max="1285" width="2.109375" customWidth="1"/>
    <col min="1286" max="1286" width="14.77734375" customWidth="1"/>
    <col min="1287" max="1288" width="3.77734375" customWidth="1"/>
    <col min="1289" max="1289" width="12.44140625" customWidth="1"/>
    <col min="1290" max="1290" width="2.109375" customWidth="1"/>
    <col min="1291" max="1291" width="12.5546875" customWidth="1"/>
    <col min="1292" max="1292" width="2.109375" customWidth="1"/>
    <col min="1293" max="1293" width="12.77734375" customWidth="1"/>
    <col min="1294" max="1294" width="2.109375" customWidth="1"/>
    <col min="1295" max="1295" width="12.77734375" customWidth="1"/>
    <col min="1296" max="1296" width="2" customWidth="1"/>
    <col min="1297" max="1297" width="11.77734375" customWidth="1"/>
    <col min="1298" max="1298" width="11.44140625" customWidth="1"/>
    <col min="1299" max="1299" width="1.77734375" customWidth="1"/>
    <col min="1300" max="1300" width="11.77734375" customWidth="1"/>
    <col min="1301" max="1301" width="2.109375" customWidth="1"/>
    <col min="1302" max="1302" width="11.44140625" customWidth="1"/>
    <col min="1303" max="1303" width="0.5546875" customWidth="1"/>
    <col min="1304" max="1304" width="2.109375" customWidth="1"/>
    <col min="1305" max="1305" width="10.5546875" customWidth="1"/>
    <col min="1306" max="1306" width="11.109375" customWidth="1"/>
    <col min="1307" max="1307" width="2.109375" customWidth="1"/>
    <col min="1308" max="1308" width="11.109375" customWidth="1"/>
    <col min="1309" max="1309" width="2.109375" customWidth="1"/>
    <col min="1310" max="1310" width="12.44140625" customWidth="1"/>
    <col min="1530" max="1530" width="51" customWidth="1"/>
    <col min="1531" max="1531" width="2.109375" customWidth="1"/>
    <col min="1532" max="1532" width="14.109375" customWidth="1"/>
    <col min="1533" max="1534" width="8.77734375" customWidth="1"/>
    <col min="1535" max="1535" width="2" customWidth="1"/>
    <col min="1536" max="1536" width="14.77734375" customWidth="1"/>
    <col min="1537" max="1537" width="2" customWidth="1"/>
    <col min="1538" max="1538" width="14.77734375" customWidth="1"/>
    <col min="1539" max="1539" width="2.109375" customWidth="1"/>
    <col min="1540" max="1540" width="14.77734375" customWidth="1"/>
    <col min="1541" max="1541" width="2.109375" customWidth="1"/>
    <col min="1542" max="1542" width="14.77734375" customWidth="1"/>
    <col min="1543" max="1544" width="3.77734375" customWidth="1"/>
    <col min="1545" max="1545" width="12.44140625" customWidth="1"/>
    <col min="1546" max="1546" width="2.109375" customWidth="1"/>
    <col min="1547" max="1547" width="12.5546875" customWidth="1"/>
    <col min="1548" max="1548" width="2.109375" customWidth="1"/>
    <col min="1549" max="1549" width="12.77734375" customWidth="1"/>
    <col min="1550" max="1550" width="2.109375" customWidth="1"/>
    <col min="1551" max="1551" width="12.77734375" customWidth="1"/>
    <col min="1552" max="1552" width="2" customWidth="1"/>
    <col min="1553" max="1553" width="11.77734375" customWidth="1"/>
    <col min="1554" max="1554" width="11.44140625" customWidth="1"/>
    <col min="1555" max="1555" width="1.77734375" customWidth="1"/>
    <col min="1556" max="1556" width="11.77734375" customWidth="1"/>
    <col min="1557" max="1557" width="2.109375" customWidth="1"/>
    <col min="1558" max="1558" width="11.44140625" customWidth="1"/>
    <col min="1559" max="1559" width="0.5546875" customWidth="1"/>
    <col min="1560" max="1560" width="2.109375" customWidth="1"/>
    <col min="1561" max="1561" width="10.5546875" customWidth="1"/>
    <col min="1562" max="1562" width="11.109375" customWidth="1"/>
    <col min="1563" max="1563" width="2.109375" customWidth="1"/>
    <col min="1564" max="1564" width="11.109375" customWidth="1"/>
    <col min="1565" max="1565" width="2.109375" customWidth="1"/>
    <col min="1566" max="1566" width="12.44140625" customWidth="1"/>
    <col min="1786" max="1786" width="51" customWidth="1"/>
    <col min="1787" max="1787" width="2.109375" customWidth="1"/>
    <col min="1788" max="1788" width="14.109375" customWidth="1"/>
    <col min="1789" max="1790" width="8.77734375" customWidth="1"/>
    <col min="1791" max="1791" width="2" customWidth="1"/>
    <col min="1792" max="1792" width="14.77734375" customWidth="1"/>
    <col min="1793" max="1793" width="2" customWidth="1"/>
    <col min="1794" max="1794" width="14.77734375" customWidth="1"/>
    <col min="1795" max="1795" width="2.109375" customWidth="1"/>
    <col min="1796" max="1796" width="14.77734375" customWidth="1"/>
    <col min="1797" max="1797" width="2.109375" customWidth="1"/>
    <col min="1798" max="1798" width="14.77734375" customWidth="1"/>
    <col min="1799" max="1800" width="3.77734375" customWidth="1"/>
    <col min="1801" max="1801" width="12.44140625" customWidth="1"/>
    <col min="1802" max="1802" width="2.109375" customWidth="1"/>
    <col min="1803" max="1803" width="12.5546875" customWidth="1"/>
    <col min="1804" max="1804" width="2.109375" customWidth="1"/>
    <col min="1805" max="1805" width="12.77734375" customWidth="1"/>
    <col min="1806" max="1806" width="2.109375" customWidth="1"/>
    <col min="1807" max="1807" width="12.77734375" customWidth="1"/>
    <col min="1808" max="1808" width="2" customWidth="1"/>
    <col min="1809" max="1809" width="11.77734375" customWidth="1"/>
    <col min="1810" max="1810" width="11.44140625" customWidth="1"/>
    <col min="1811" max="1811" width="1.77734375" customWidth="1"/>
    <col min="1812" max="1812" width="11.77734375" customWidth="1"/>
    <col min="1813" max="1813" width="2.109375" customWidth="1"/>
    <col min="1814" max="1814" width="11.44140625" customWidth="1"/>
    <col min="1815" max="1815" width="0.5546875" customWidth="1"/>
    <col min="1816" max="1816" width="2.109375" customWidth="1"/>
    <col min="1817" max="1817" width="10.5546875" customWidth="1"/>
    <col min="1818" max="1818" width="11.109375" customWidth="1"/>
    <col min="1819" max="1819" width="2.109375" customWidth="1"/>
    <col min="1820" max="1820" width="11.109375" customWidth="1"/>
    <col min="1821" max="1821" width="2.109375" customWidth="1"/>
    <col min="1822" max="1822" width="12.44140625" customWidth="1"/>
    <col min="2042" max="2042" width="51" customWidth="1"/>
    <col min="2043" max="2043" width="2.109375" customWidth="1"/>
    <col min="2044" max="2044" width="14.109375" customWidth="1"/>
    <col min="2045" max="2046" width="8.77734375" customWidth="1"/>
    <col min="2047" max="2047" width="2" customWidth="1"/>
    <col min="2048" max="2048" width="14.77734375" customWidth="1"/>
    <col min="2049" max="2049" width="2" customWidth="1"/>
    <col min="2050" max="2050" width="14.77734375" customWidth="1"/>
    <col min="2051" max="2051" width="2.109375" customWidth="1"/>
    <col min="2052" max="2052" width="14.77734375" customWidth="1"/>
    <col min="2053" max="2053" width="2.109375" customWidth="1"/>
    <col min="2054" max="2054" width="14.77734375" customWidth="1"/>
    <col min="2055" max="2056" width="3.77734375" customWidth="1"/>
    <col min="2057" max="2057" width="12.44140625" customWidth="1"/>
    <col min="2058" max="2058" width="2.109375" customWidth="1"/>
    <col min="2059" max="2059" width="12.5546875" customWidth="1"/>
    <col min="2060" max="2060" width="2.109375" customWidth="1"/>
    <col min="2061" max="2061" width="12.77734375" customWidth="1"/>
    <col min="2062" max="2062" width="2.109375" customWidth="1"/>
    <col min="2063" max="2063" width="12.77734375" customWidth="1"/>
    <col min="2064" max="2064" width="2" customWidth="1"/>
    <col min="2065" max="2065" width="11.77734375" customWidth="1"/>
    <col min="2066" max="2066" width="11.44140625" customWidth="1"/>
    <col min="2067" max="2067" width="1.77734375" customWidth="1"/>
    <col min="2068" max="2068" width="11.77734375" customWidth="1"/>
    <col min="2069" max="2069" width="2.109375" customWidth="1"/>
    <col min="2070" max="2070" width="11.44140625" customWidth="1"/>
    <col min="2071" max="2071" width="0.5546875" customWidth="1"/>
    <col min="2072" max="2072" width="2.109375" customWidth="1"/>
    <col min="2073" max="2073" width="10.5546875" customWidth="1"/>
    <col min="2074" max="2074" width="11.109375" customWidth="1"/>
    <col min="2075" max="2075" width="2.109375" customWidth="1"/>
    <col min="2076" max="2076" width="11.109375" customWidth="1"/>
    <col min="2077" max="2077" width="2.109375" customWidth="1"/>
    <col min="2078" max="2078" width="12.44140625" customWidth="1"/>
    <col min="2298" max="2298" width="51" customWidth="1"/>
    <col min="2299" max="2299" width="2.109375" customWidth="1"/>
    <col min="2300" max="2300" width="14.109375" customWidth="1"/>
    <col min="2301" max="2302" width="8.77734375" customWidth="1"/>
    <col min="2303" max="2303" width="2" customWidth="1"/>
    <col min="2304" max="2304" width="14.77734375" customWidth="1"/>
    <col min="2305" max="2305" width="2" customWidth="1"/>
    <col min="2306" max="2306" width="14.77734375" customWidth="1"/>
    <col min="2307" max="2307" width="2.109375" customWidth="1"/>
    <col min="2308" max="2308" width="14.77734375" customWidth="1"/>
    <col min="2309" max="2309" width="2.109375" customWidth="1"/>
    <col min="2310" max="2310" width="14.77734375" customWidth="1"/>
    <col min="2311" max="2312" width="3.77734375" customWidth="1"/>
    <col min="2313" max="2313" width="12.44140625" customWidth="1"/>
    <col min="2314" max="2314" width="2.109375" customWidth="1"/>
    <col min="2315" max="2315" width="12.5546875" customWidth="1"/>
    <col min="2316" max="2316" width="2.109375" customWidth="1"/>
    <col min="2317" max="2317" width="12.77734375" customWidth="1"/>
    <col min="2318" max="2318" width="2.109375" customWidth="1"/>
    <col min="2319" max="2319" width="12.77734375" customWidth="1"/>
    <col min="2320" max="2320" width="2" customWidth="1"/>
    <col min="2321" max="2321" width="11.77734375" customWidth="1"/>
    <col min="2322" max="2322" width="11.44140625" customWidth="1"/>
    <col min="2323" max="2323" width="1.77734375" customWidth="1"/>
    <col min="2324" max="2324" width="11.77734375" customWidth="1"/>
    <col min="2325" max="2325" width="2.109375" customWidth="1"/>
    <col min="2326" max="2326" width="11.44140625" customWidth="1"/>
    <col min="2327" max="2327" width="0.5546875" customWidth="1"/>
    <col min="2328" max="2328" width="2.109375" customWidth="1"/>
    <col min="2329" max="2329" width="10.5546875" customWidth="1"/>
    <col min="2330" max="2330" width="11.109375" customWidth="1"/>
    <col min="2331" max="2331" width="2.109375" customWidth="1"/>
    <col min="2332" max="2332" width="11.109375" customWidth="1"/>
    <col min="2333" max="2333" width="2.109375" customWidth="1"/>
    <col min="2334" max="2334" width="12.44140625" customWidth="1"/>
    <col min="2554" max="2554" width="51" customWidth="1"/>
    <col min="2555" max="2555" width="2.109375" customWidth="1"/>
    <col min="2556" max="2556" width="14.109375" customWidth="1"/>
    <col min="2557" max="2558" width="8.77734375" customWidth="1"/>
    <col min="2559" max="2559" width="2" customWidth="1"/>
    <col min="2560" max="2560" width="14.77734375" customWidth="1"/>
    <col min="2561" max="2561" width="2" customWidth="1"/>
    <col min="2562" max="2562" width="14.77734375" customWidth="1"/>
    <col min="2563" max="2563" width="2.109375" customWidth="1"/>
    <col min="2564" max="2564" width="14.77734375" customWidth="1"/>
    <col min="2565" max="2565" width="2.109375" customWidth="1"/>
    <col min="2566" max="2566" width="14.77734375" customWidth="1"/>
    <col min="2567" max="2568" width="3.77734375" customWidth="1"/>
    <col min="2569" max="2569" width="12.44140625" customWidth="1"/>
    <col min="2570" max="2570" width="2.109375" customWidth="1"/>
    <col min="2571" max="2571" width="12.5546875" customWidth="1"/>
    <col min="2572" max="2572" width="2.109375" customWidth="1"/>
    <col min="2573" max="2573" width="12.77734375" customWidth="1"/>
    <col min="2574" max="2574" width="2.109375" customWidth="1"/>
    <col min="2575" max="2575" width="12.77734375" customWidth="1"/>
    <col min="2576" max="2576" width="2" customWidth="1"/>
    <col min="2577" max="2577" width="11.77734375" customWidth="1"/>
    <col min="2578" max="2578" width="11.44140625" customWidth="1"/>
    <col min="2579" max="2579" width="1.77734375" customWidth="1"/>
    <col min="2580" max="2580" width="11.77734375" customWidth="1"/>
    <col min="2581" max="2581" width="2.109375" customWidth="1"/>
    <col min="2582" max="2582" width="11.44140625" customWidth="1"/>
    <col min="2583" max="2583" width="0.5546875" customWidth="1"/>
    <col min="2584" max="2584" width="2.109375" customWidth="1"/>
    <col min="2585" max="2585" width="10.5546875" customWidth="1"/>
    <col min="2586" max="2586" width="11.109375" customWidth="1"/>
    <col min="2587" max="2587" width="2.109375" customWidth="1"/>
    <col min="2588" max="2588" width="11.109375" customWidth="1"/>
    <col min="2589" max="2589" width="2.109375" customWidth="1"/>
    <col min="2590" max="2590" width="12.44140625" customWidth="1"/>
    <col min="2810" max="2810" width="51" customWidth="1"/>
    <col min="2811" max="2811" width="2.109375" customWidth="1"/>
    <col min="2812" max="2812" width="14.109375" customWidth="1"/>
    <col min="2813" max="2814" width="8.77734375" customWidth="1"/>
    <col min="2815" max="2815" width="2" customWidth="1"/>
    <col min="2816" max="2816" width="14.77734375" customWidth="1"/>
    <col min="2817" max="2817" width="2" customWidth="1"/>
    <col min="2818" max="2818" width="14.77734375" customWidth="1"/>
    <col min="2819" max="2819" width="2.109375" customWidth="1"/>
    <col min="2820" max="2820" width="14.77734375" customWidth="1"/>
    <col min="2821" max="2821" width="2.109375" customWidth="1"/>
    <col min="2822" max="2822" width="14.77734375" customWidth="1"/>
    <col min="2823" max="2824" width="3.77734375" customWidth="1"/>
    <col min="2825" max="2825" width="12.44140625" customWidth="1"/>
    <col min="2826" max="2826" width="2.109375" customWidth="1"/>
    <col min="2827" max="2827" width="12.5546875" customWidth="1"/>
    <col min="2828" max="2828" width="2.109375" customWidth="1"/>
    <col min="2829" max="2829" width="12.77734375" customWidth="1"/>
    <col min="2830" max="2830" width="2.109375" customWidth="1"/>
    <col min="2831" max="2831" width="12.77734375" customWidth="1"/>
    <col min="2832" max="2832" width="2" customWidth="1"/>
    <col min="2833" max="2833" width="11.77734375" customWidth="1"/>
    <col min="2834" max="2834" width="11.44140625" customWidth="1"/>
    <col min="2835" max="2835" width="1.77734375" customWidth="1"/>
    <col min="2836" max="2836" width="11.77734375" customWidth="1"/>
    <col min="2837" max="2837" width="2.109375" customWidth="1"/>
    <col min="2838" max="2838" width="11.44140625" customWidth="1"/>
    <col min="2839" max="2839" width="0.5546875" customWidth="1"/>
    <col min="2840" max="2840" width="2.109375" customWidth="1"/>
    <col min="2841" max="2841" width="10.5546875" customWidth="1"/>
    <col min="2842" max="2842" width="11.109375" customWidth="1"/>
    <col min="2843" max="2843" width="2.109375" customWidth="1"/>
    <col min="2844" max="2844" width="11.109375" customWidth="1"/>
    <col min="2845" max="2845" width="2.109375" customWidth="1"/>
    <col min="2846" max="2846" width="12.44140625" customWidth="1"/>
    <col min="3066" max="3066" width="51" customWidth="1"/>
    <col min="3067" max="3067" width="2.109375" customWidth="1"/>
    <col min="3068" max="3068" width="14.109375" customWidth="1"/>
    <col min="3069" max="3070" width="8.77734375" customWidth="1"/>
    <col min="3071" max="3071" width="2" customWidth="1"/>
    <col min="3072" max="3072" width="14.77734375" customWidth="1"/>
    <col min="3073" max="3073" width="2" customWidth="1"/>
    <col min="3074" max="3074" width="14.77734375" customWidth="1"/>
    <col min="3075" max="3075" width="2.109375" customWidth="1"/>
    <col min="3076" max="3076" width="14.77734375" customWidth="1"/>
    <col min="3077" max="3077" width="2.109375" customWidth="1"/>
    <col min="3078" max="3078" width="14.77734375" customWidth="1"/>
    <col min="3079" max="3080" width="3.77734375" customWidth="1"/>
    <col min="3081" max="3081" width="12.44140625" customWidth="1"/>
    <col min="3082" max="3082" width="2.109375" customWidth="1"/>
    <col min="3083" max="3083" width="12.5546875" customWidth="1"/>
    <col min="3084" max="3084" width="2.109375" customWidth="1"/>
    <col min="3085" max="3085" width="12.77734375" customWidth="1"/>
    <col min="3086" max="3086" width="2.109375" customWidth="1"/>
    <col min="3087" max="3087" width="12.77734375" customWidth="1"/>
    <col min="3088" max="3088" width="2" customWidth="1"/>
    <col min="3089" max="3089" width="11.77734375" customWidth="1"/>
    <col min="3090" max="3090" width="11.44140625" customWidth="1"/>
    <col min="3091" max="3091" width="1.77734375" customWidth="1"/>
    <col min="3092" max="3092" width="11.77734375" customWidth="1"/>
    <col min="3093" max="3093" width="2.109375" customWidth="1"/>
    <col min="3094" max="3094" width="11.44140625" customWidth="1"/>
    <col min="3095" max="3095" width="0.5546875" customWidth="1"/>
    <col min="3096" max="3096" width="2.109375" customWidth="1"/>
    <col min="3097" max="3097" width="10.5546875" customWidth="1"/>
    <col min="3098" max="3098" width="11.109375" customWidth="1"/>
    <col min="3099" max="3099" width="2.109375" customWidth="1"/>
    <col min="3100" max="3100" width="11.109375" customWidth="1"/>
    <col min="3101" max="3101" width="2.109375" customWidth="1"/>
    <col min="3102" max="3102" width="12.44140625" customWidth="1"/>
    <col min="3322" max="3322" width="51" customWidth="1"/>
    <col min="3323" max="3323" width="2.109375" customWidth="1"/>
    <col min="3324" max="3324" width="14.109375" customWidth="1"/>
    <col min="3325" max="3326" width="8.77734375" customWidth="1"/>
    <col min="3327" max="3327" width="2" customWidth="1"/>
    <col min="3328" max="3328" width="14.77734375" customWidth="1"/>
    <col min="3329" max="3329" width="2" customWidth="1"/>
    <col min="3330" max="3330" width="14.77734375" customWidth="1"/>
    <col min="3331" max="3331" width="2.109375" customWidth="1"/>
    <col min="3332" max="3332" width="14.77734375" customWidth="1"/>
    <col min="3333" max="3333" width="2.109375" customWidth="1"/>
    <col min="3334" max="3334" width="14.77734375" customWidth="1"/>
    <col min="3335" max="3336" width="3.77734375" customWidth="1"/>
    <col min="3337" max="3337" width="12.44140625" customWidth="1"/>
    <col min="3338" max="3338" width="2.109375" customWidth="1"/>
    <col min="3339" max="3339" width="12.5546875" customWidth="1"/>
    <col min="3340" max="3340" width="2.109375" customWidth="1"/>
    <col min="3341" max="3341" width="12.77734375" customWidth="1"/>
    <col min="3342" max="3342" width="2.109375" customWidth="1"/>
    <col min="3343" max="3343" width="12.77734375" customWidth="1"/>
    <col min="3344" max="3344" width="2" customWidth="1"/>
    <col min="3345" max="3345" width="11.77734375" customWidth="1"/>
    <col min="3346" max="3346" width="11.44140625" customWidth="1"/>
    <col min="3347" max="3347" width="1.77734375" customWidth="1"/>
    <col min="3348" max="3348" width="11.77734375" customWidth="1"/>
    <col min="3349" max="3349" width="2.109375" customWidth="1"/>
    <col min="3350" max="3350" width="11.44140625" customWidth="1"/>
    <col min="3351" max="3351" width="0.5546875" customWidth="1"/>
    <col min="3352" max="3352" width="2.109375" customWidth="1"/>
    <col min="3353" max="3353" width="10.5546875" customWidth="1"/>
    <col min="3354" max="3354" width="11.109375" customWidth="1"/>
    <col min="3355" max="3355" width="2.109375" customWidth="1"/>
    <col min="3356" max="3356" width="11.109375" customWidth="1"/>
    <col min="3357" max="3357" width="2.109375" customWidth="1"/>
    <col min="3358" max="3358" width="12.44140625" customWidth="1"/>
    <col min="3578" max="3578" width="51" customWidth="1"/>
    <col min="3579" max="3579" width="2.109375" customWidth="1"/>
    <col min="3580" max="3580" width="14.109375" customWidth="1"/>
    <col min="3581" max="3582" width="8.77734375" customWidth="1"/>
    <col min="3583" max="3583" width="2" customWidth="1"/>
    <col min="3584" max="3584" width="14.77734375" customWidth="1"/>
    <col min="3585" max="3585" width="2" customWidth="1"/>
    <col min="3586" max="3586" width="14.77734375" customWidth="1"/>
    <col min="3587" max="3587" width="2.109375" customWidth="1"/>
    <col min="3588" max="3588" width="14.77734375" customWidth="1"/>
    <col min="3589" max="3589" width="2.109375" customWidth="1"/>
    <col min="3590" max="3590" width="14.77734375" customWidth="1"/>
    <col min="3591" max="3592" width="3.77734375" customWidth="1"/>
    <col min="3593" max="3593" width="12.44140625" customWidth="1"/>
    <col min="3594" max="3594" width="2.109375" customWidth="1"/>
    <col min="3595" max="3595" width="12.5546875" customWidth="1"/>
    <col min="3596" max="3596" width="2.109375" customWidth="1"/>
    <col min="3597" max="3597" width="12.77734375" customWidth="1"/>
    <col min="3598" max="3598" width="2.109375" customWidth="1"/>
    <col min="3599" max="3599" width="12.77734375" customWidth="1"/>
    <col min="3600" max="3600" width="2" customWidth="1"/>
    <col min="3601" max="3601" width="11.77734375" customWidth="1"/>
    <col min="3602" max="3602" width="11.44140625" customWidth="1"/>
    <col min="3603" max="3603" width="1.77734375" customWidth="1"/>
    <col min="3604" max="3604" width="11.77734375" customWidth="1"/>
    <col min="3605" max="3605" width="2.109375" customWidth="1"/>
    <col min="3606" max="3606" width="11.44140625" customWidth="1"/>
    <col min="3607" max="3607" width="0.5546875" customWidth="1"/>
    <col min="3608" max="3608" width="2.109375" customWidth="1"/>
    <col min="3609" max="3609" width="10.5546875" customWidth="1"/>
    <col min="3610" max="3610" width="11.109375" customWidth="1"/>
    <col min="3611" max="3611" width="2.109375" customWidth="1"/>
    <col min="3612" max="3612" width="11.109375" customWidth="1"/>
    <col min="3613" max="3613" width="2.109375" customWidth="1"/>
    <col min="3614" max="3614" width="12.44140625" customWidth="1"/>
    <col min="3834" max="3834" width="51" customWidth="1"/>
    <col min="3835" max="3835" width="2.109375" customWidth="1"/>
    <col min="3836" max="3836" width="14.109375" customWidth="1"/>
    <col min="3837" max="3838" width="8.77734375" customWidth="1"/>
    <col min="3839" max="3839" width="2" customWidth="1"/>
    <col min="3840" max="3840" width="14.77734375" customWidth="1"/>
    <col min="3841" max="3841" width="2" customWidth="1"/>
    <col min="3842" max="3842" width="14.77734375" customWidth="1"/>
    <col min="3843" max="3843" width="2.109375" customWidth="1"/>
    <col min="3844" max="3844" width="14.77734375" customWidth="1"/>
    <col min="3845" max="3845" width="2.109375" customWidth="1"/>
    <col min="3846" max="3846" width="14.77734375" customWidth="1"/>
    <col min="3847" max="3848" width="3.77734375" customWidth="1"/>
    <col min="3849" max="3849" width="12.44140625" customWidth="1"/>
    <col min="3850" max="3850" width="2.109375" customWidth="1"/>
    <col min="3851" max="3851" width="12.5546875" customWidth="1"/>
    <col min="3852" max="3852" width="2.109375" customWidth="1"/>
    <col min="3853" max="3853" width="12.77734375" customWidth="1"/>
    <col min="3854" max="3854" width="2.109375" customWidth="1"/>
    <col min="3855" max="3855" width="12.77734375" customWidth="1"/>
    <col min="3856" max="3856" width="2" customWidth="1"/>
    <col min="3857" max="3857" width="11.77734375" customWidth="1"/>
    <col min="3858" max="3858" width="11.44140625" customWidth="1"/>
    <col min="3859" max="3859" width="1.77734375" customWidth="1"/>
    <col min="3860" max="3860" width="11.77734375" customWidth="1"/>
    <col min="3861" max="3861" width="2.109375" customWidth="1"/>
    <col min="3862" max="3862" width="11.44140625" customWidth="1"/>
    <col min="3863" max="3863" width="0.5546875" customWidth="1"/>
    <col min="3864" max="3864" width="2.109375" customWidth="1"/>
    <col min="3865" max="3865" width="10.5546875" customWidth="1"/>
    <col min="3866" max="3866" width="11.109375" customWidth="1"/>
    <col min="3867" max="3867" width="2.109375" customWidth="1"/>
    <col min="3868" max="3868" width="11.109375" customWidth="1"/>
    <col min="3869" max="3869" width="2.109375" customWidth="1"/>
    <col min="3870" max="3870" width="12.44140625" customWidth="1"/>
    <col min="4090" max="4090" width="51" customWidth="1"/>
    <col min="4091" max="4091" width="2.109375" customWidth="1"/>
    <col min="4092" max="4092" width="14.109375" customWidth="1"/>
    <col min="4093" max="4094" width="8.77734375" customWidth="1"/>
    <col min="4095" max="4095" width="2" customWidth="1"/>
    <col min="4096" max="4096" width="14.77734375" customWidth="1"/>
    <col min="4097" max="4097" width="2" customWidth="1"/>
    <col min="4098" max="4098" width="14.77734375" customWidth="1"/>
    <col min="4099" max="4099" width="2.109375" customWidth="1"/>
    <col min="4100" max="4100" width="14.77734375" customWidth="1"/>
    <col min="4101" max="4101" width="2.109375" customWidth="1"/>
    <col min="4102" max="4102" width="14.77734375" customWidth="1"/>
    <col min="4103" max="4104" width="3.77734375" customWidth="1"/>
    <col min="4105" max="4105" width="12.44140625" customWidth="1"/>
    <col min="4106" max="4106" width="2.109375" customWidth="1"/>
    <col min="4107" max="4107" width="12.5546875" customWidth="1"/>
    <col min="4108" max="4108" width="2.109375" customWidth="1"/>
    <col min="4109" max="4109" width="12.77734375" customWidth="1"/>
    <col min="4110" max="4110" width="2.109375" customWidth="1"/>
    <col min="4111" max="4111" width="12.77734375" customWidth="1"/>
    <col min="4112" max="4112" width="2" customWidth="1"/>
    <col min="4113" max="4113" width="11.77734375" customWidth="1"/>
    <col min="4114" max="4114" width="11.44140625" customWidth="1"/>
    <col min="4115" max="4115" width="1.77734375" customWidth="1"/>
    <col min="4116" max="4116" width="11.77734375" customWidth="1"/>
    <col min="4117" max="4117" width="2.109375" customWidth="1"/>
    <col min="4118" max="4118" width="11.44140625" customWidth="1"/>
    <col min="4119" max="4119" width="0.5546875" customWidth="1"/>
    <col min="4120" max="4120" width="2.109375" customWidth="1"/>
    <col min="4121" max="4121" width="10.5546875" customWidth="1"/>
    <col min="4122" max="4122" width="11.109375" customWidth="1"/>
    <col min="4123" max="4123" width="2.109375" customWidth="1"/>
    <col min="4124" max="4124" width="11.109375" customWidth="1"/>
    <col min="4125" max="4125" width="2.109375" customWidth="1"/>
    <col min="4126" max="4126" width="12.44140625" customWidth="1"/>
    <col min="4346" max="4346" width="51" customWidth="1"/>
    <col min="4347" max="4347" width="2.109375" customWidth="1"/>
    <col min="4348" max="4348" width="14.109375" customWidth="1"/>
    <col min="4349" max="4350" width="8.77734375" customWidth="1"/>
    <col min="4351" max="4351" width="2" customWidth="1"/>
    <col min="4352" max="4352" width="14.77734375" customWidth="1"/>
    <col min="4353" max="4353" width="2" customWidth="1"/>
    <col min="4354" max="4354" width="14.77734375" customWidth="1"/>
    <col min="4355" max="4355" width="2.109375" customWidth="1"/>
    <col min="4356" max="4356" width="14.77734375" customWidth="1"/>
    <col min="4357" max="4357" width="2.109375" customWidth="1"/>
    <col min="4358" max="4358" width="14.77734375" customWidth="1"/>
    <col min="4359" max="4360" width="3.77734375" customWidth="1"/>
    <col min="4361" max="4361" width="12.44140625" customWidth="1"/>
    <col min="4362" max="4362" width="2.109375" customWidth="1"/>
    <col min="4363" max="4363" width="12.5546875" customWidth="1"/>
    <col min="4364" max="4364" width="2.109375" customWidth="1"/>
    <col min="4365" max="4365" width="12.77734375" customWidth="1"/>
    <col min="4366" max="4366" width="2.109375" customWidth="1"/>
    <col min="4367" max="4367" width="12.77734375" customWidth="1"/>
    <col min="4368" max="4368" width="2" customWidth="1"/>
    <col min="4369" max="4369" width="11.77734375" customWidth="1"/>
    <col min="4370" max="4370" width="11.44140625" customWidth="1"/>
    <col min="4371" max="4371" width="1.77734375" customWidth="1"/>
    <col min="4372" max="4372" width="11.77734375" customWidth="1"/>
    <col min="4373" max="4373" width="2.109375" customWidth="1"/>
    <col min="4374" max="4374" width="11.44140625" customWidth="1"/>
    <col min="4375" max="4375" width="0.5546875" customWidth="1"/>
    <col min="4376" max="4376" width="2.109375" customWidth="1"/>
    <col min="4377" max="4377" width="10.5546875" customWidth="1"/>
    <col min="4378" max="4378" width="11.109375" customWidth="1"/>
    <col min="4379" max="4379" width="2.109375" customWidth="1"/>
    <col min="4380" max="4380" width="11.109375" customWidth="1"/>
    <col min="4381" max="4381" width="2.109375" customWidth="1"/>
    <col min="4382" max="4382" width="12.44140625" customWidth="1"/>
    <col min="4602" max="4602" width="51" customWidth="1"/>
    <col min="4603" max="4603" width="2.109375" customWidth="1"/>
    <col min="4604" max="4604" width="14.109375" customWidth="1"/>
    <col min="4605" max="4606" width="8.77734375" customWidth="1"/>
    <col min="4607" max="4607" width="2" customWidth="1"/>
    <col min="4608" max="4608" width="14.77734375" customWidth="1"/>
    <col min="4609" max="4609" width="2" customWidth="1"/>
    <col min="4610" max="4610" width="14.77734375" customWidth="1"/>
    <col min="4611" max="4611" width="2.109375" customWidth="1"/>
    <col min="4612" max="4612" width="14.77734375" customWidth="1"/>
    <col min="4613" max="4613" width="2.109375" customWidth="1"/>
    <col min="4614" max="4614" width="14.77734375" customWidth="1"/>
    <col min="4615" max="4616" width="3.77734375" customWidth="1"/>
    <col min="4617" max="4617" width="12.44140625" customWidth="1"/>
    <col min="4618" max="4618" width="2.109375" customWidth="1"/>
    <col min="4619" max="4619" width="12.5546875" customWidth="1"/>
    <col min="4620" max="4620" width="2.109375" customWidth="1"/>
    <col min="4621" max="4621" width="12.77734375" customWidth="1"/>
    <col min="4622" max="4622" width="2.109375" customWidth="1"/>
    <col min="4623" max="4623" width="12.77734375" customWidth="1"/>
    <col min="4624" max="4624" width="2" customWidth="1"/>
    <col min="4625" max="4625" width="11.77734375" customWidth="1"/>
    <col min="4626" max="4626" width="11.44140625" customWidth="1"/>
    <col min="4627" max="4627" width="1.77734375" customWidth="1"/>
    <col min="4628" max="4628" width="11.77734375" customWidth="1"/>
    <col min="4629" max="4629" width="2.109375" customWidth="1"/>
    <col min="4630" max="4630" width="11.44140625" customWidth="1"/>
    <col min="4631" max="4631" width="0.5546875" customWidth="1"/>
    <col min="4632" max="4632" width="2.109375" customWidth="1"/>
    <col min="4633" max="4633" width="10.5546875" customWidth="1"/>
    <col min="4634" max="4634" width="11.109375" customWidth="1"/>
    <col min="4635" max="4635" width="2.109375" customWidth="1"/>
    <col min="4636" max="4636" width="11.109375" customWidth="1"/>
    <col min="4637" max="4637" width="2.109375" customWidth="1"/>
    <col min="4638" max="4638" width="12.44140625" customWidth="1"/>
    <col min="4858" max="4858" width="51" customWidth="1"/>
    <col min="4859" max="4859" width="2.109375" customWidth="1"/>
    <col min="4860" max="4860" width="14.109375" customWidth="1"/>
    <col min="4861" max="4862" width="8.77734375" customWidth="1"/>
    <col min="4863" max="4863" width="2" customWidth="1"/>
    <col min="4864" max="4864" width="14.77734375" customWidth="1"/>
    <col min="4865" max="4865" width="2" customWidth="1"/>
    <col min="4866" max="4866" width="14.77734375" customWidth="1"/>
    <col min="4867" max="4867" width="2.109375" customWidth="1"/>
    <col min="4868" max="4868" width="14.77734375" customWidth="1"/>
    <col min="4869" max="4869" width="2.109375" customWidth="1"/>
    <col min="4870" max="4870" width="14.77734375" customWidth="1"/>
    <col min="4871" max="4872" width="3.77734375" customWidth="1"/>
    <col min="4873" max="4873" width="12.44140625" customWidth="1"/>
    <col min="4874" max="4874" width="2.109375" customWidth="1"/>
    <col min="4875" max="4875" width="12.5546875" customWidth="1"/>
    <col min="4876" max="4876" width="2.109375" customWidth="1"/>
    <col min="4877" max="4877" width="12.77734375" customWidth="1"/>
    <col min="4878" max="4878" width="2.109375" customWidth="1"/>
    <col min="4879" max="4879" width="12.77734375" customWidth="1"/>
    <col min="4880" max="4880" width="2" customWidth="1"/>
    <col min="4881" max="4881" width="11.77734375" customWidth="1"/>
    <col min="4882" max="4882" width="11.44140625" customWidth="1"/>
    <col min="4883" max="4883" width="1.77734375" customWidth="1"/>
    <col min="4884" max="4884" width="11.77734375" customWidth="1"/>
    <col min="4885" max="4885" width="2.109375" customWidth="1"/>
    <col min="4886" max="4886" width="11.44140625" customWidth="1"/>
    <col min="4887" max="4887" width="0.5546875" customWidth="1"/>
    <col min="4888" max="4888" width="2.109375" customWidth="1"/>
    <col min="4889" max="4889" width="10.5546875" customWidth="1"/>
    <col min="4890" max="4890" width="11.109375" customWidth="1"/>
    <col min="4891" max="4891" width="2.109375" customWidth="1"/>
    <col min="4892" max="4892" width="11.109375" customWidth="1"/>
    <col min="4893" max="4893" width="2.109375" customWidth="1"/>
    <col min="4894" max="4894" width="12.44140625" customWidth="1"/>
    <col min="5114" max="5114" width="51" customWidth="1"/>
    <col min="5115" max="5115" width="2.109375" customWidth="1"/>
    <col min="5116" max="5116" width="14.109375" customWidth="1"/>
    <col min="5117" max="5118" width="8.77734375" customWidth="1"/>
    <col min="5119" max="5119" width="2" customWidth="1"/>
    <col min="5120" max="5120" width="14.77734375" customWidth="1"/>
    <col min="5121" max="5121" width="2" customWidth="1"/>
    <col min="5122" max="5122" width="14.77734375" customWidth="1"/>
    <col min="5123" max="5123" width="2.109375" customWidth="1"/>
    <col min="5124" max="5124" width="14.77734375" customWidth="1"/>
    <col min="5125" max="5125" width="2.109375" customWidth="1"/>
    <col min="5126" max="5126" width="14.77734375" customWidth="1"/>
    <col min="5127" max="5128" width="3.77734375" customWidth="1"/>
    <col min="5129" max="5129" width="12.44140625" customWidth="1"/>
    <col min="5130" max="5130" width="2.109375" customWidth="1"/>
    <col min="5131" max="5131" width="12.5546875" customWidth="1"/>
    <col min="5132" max="5132" width="2.109375" customWidth="1"/>
    <col min="5133" max="5133" width="12.77734375" customWidth="1"/>
    <col min="5134" max="5134" width="2.109375" customWidth="1"/>
    <col min="5135" max="5135" width="12.77734375" customWidth="1"/>
    <col min="5136" max="5136" width="2" customWidth="1"/>
    <col min="5137" max="5137" width="11.77734375" customWidth="1"/>
    <col min="5138" max="5138" width="11.44140625" customWidth="1"/>
    <col min="5139" max="5139" width="1.77734375" customWidth="1"/>
    <col min="5140" max="5140" width="11.77734375" customWidth="1"/>
    <col min="5141" max="5141" width="2.109375" customWidth="1"/>
    <col min="5142" max="5142" width="11.44140625" customWidth="1"/>
    <col min="5143" max="5143" width="0.5546875" customWidth="1"/>
    <col min="5144" max="5144" width="2.109375" customWidth="1"/>
    <col min="5145" max="5145" width="10.5546875" customWidth="1"/>
    <col min="5146" max="5146" width="11.109375" customWidth="1"/>
    <col min="5147" max="5147" width="2.109375" customWidth="1"/>
    <col min="5148" max="5148" width="11.109375" customWidth="1"/>
    <col min="5149" max="5149" width="2.109375" customWidth="1"/>
    <col min="5150" max="5150" width="12.44140625" customWidth="1"/>
    <col min="5370" max="5370" width="51" customWidth="1"/>
    <col min="5371" max="5371" width="2.109375" customWidth="1"/>
    <col min="5372" max="5372" width="14.109375" customWidth="1"/>
    <col min="5373" max="5374" width="8.77734375" customWidth="1"/>
    <col min="5375" max="5375" width="2" customWidth="1"/>
    <col min="5376" max="5376" width="14.77734375" customWidth="1"/>
    <col min="5377" max="5377" width="2" customWidth="1"/>
    <col min="5378" max="5378" width="14.77734375" customWidth="1"/>
    <col min="5379" max="5379" width="2.109375" customWidth="1"/>
    <col min="5380" max="5380" width="14.77734375" customWidth="1"/>
    <col min="5381" max="5381" width="2.109375" customWidth="1"/>
    <col min="5382" max="5382" width="14.77734375" customWidth="1"/>
    <col min="5383" max="5384" width="3.77734375" customWidth="1"/>
    <col min="5385" max="5385" width="12.44140625" customWidth="1"/>
    <col min="5386" max="5386" width="2.109375" customWidth="1"/>
    <col min="5387" max="5387" width="12.5546875" customWidth="1"/>
    <col min="5388" max="5388" width="2.109375" customWidth="1"/>
    <col min="5389" max="5389" width="12.77734375" customWidth="1"/>
    <col min="5390" max="5390" width="2.109375" customWidth="1"/>
    <col min="5391" max="5391" width="12.77734375" customWidth="1"/>
    <col min="5392" max="5392" width="2" customWidth="1"/>
    <col min="5393" max="5393" width="11.77734375" customWidth="1"/>
    <col min="5394" max="5394" width="11.44140625" customWidth="1"/>
    <col min="5395" max="5395" width="1.77734375" customWidth="1"/>
    <col min="5396" max="5396" width="11.77734375" customWidth="1"/>
    <col min="5397" max="5397" width="2.109375" customWidth="1"/>
    <col min="5398" max="5398" width="11.44140625" customWidth="1"/>
    <col min="5399" max="5399" width="0.5546875" customWidth="1"/>
    <col min="5400" max="5400" width="2.109375" customWidth="1"/>
    <col min="5401" max="5401" width="10.5546875" customWidth="1"/>
    <col min="5402" max="5402" width="11.109375" customWidth="1"/>
    <col min="5403" max="5403" width="2.109375" customWidth="1"/>
    <col min="5404" max="5404" width="11.109375" customWidth="1"/>
    <col min="5405" max="5405" width="2.109375" customWidth="1"/>
    <col min="5406" max="5406" width="12.44140625" customWidth="1"/>
    <col min="5626" max="5626" width="51" customWidth="1"/>
    <col min="5627" max="5627" width="2.109375" customWidth="1"/>
    <col min="5628" max="5628" width="14.109375" customWidth="1"/>
    <col min="5629" max="5630" width="8.77734375" customWidth="1"/>
    <col min="5631" max="5631" width="2" customWidth="1"/>
    <col min="5632" max="5632" width="14.77734375" customWidth="1"/>
    <col min="5633" max="5633" width="2" customWidth="1"/>
    <col min="5634" max="5634" width="14.77734375" customWidth="1"/>
    <col min="5635" max="5635" width="2.109375" customWidth="1"/>
    <col min="5636" max="5636" width="14.77734375" customWidth="1"/>
    <col min="5637" max="5637" width="2.109375" customWidth="1"/>
    <col min="5638" max="5638" width="14.77734375" customWidth="1"/>
    <col min="5639" max="5640" width="3.77734375" customWidth="1"/>
    <col min="5641" max="5641" width="12.44140625" customWidth="1"/>
    <col min="5642" max="5642" width="2.109375" customWidth="1"/>
    <col min="5643" max="5643" width="12.5546875" customWidth="1"/>
    <col min="5644" max="5644" width="2.109375" customWidth="1"/>
    <col min="5645" max="5645" width="12.77734375" customWidth="1"/>
    <col min="5646" max="5646" width="2.109375" customWidth="1"/>
    <col min="5647" max="5647" width="12.77734375" customWidth="1"/>
    <col min="5648" max="5648" width="2" customWidth="1"/>
    <col min="5649" max="5649" width="11.77734375" customWidth="1"/>
    <col min="5650" max="5650" width="11.44140625" customWidth="1"/>
    <col min="5651" max="5651" width="1.77734375" customWidth="1"/>
    <col min="5652" max="5652" width="11.77734375" customWidth="1"/>
    <col min="5653" max="5653" width="2.109375" customWidth="1"/>
    <col min="5654" max="5654" width="11.44140625" customWidth="1"/>
    <col min="5655" max="5655" width="0.5546875" customWidth="1"/>
    <col min="5656" max="5656" width="2.109375" customWidth="1"/>
    <col min="5657" max="5657" width="10.5546875" customWidth="1"/>
    <col min="5658" max="5658" width="11.109375" customWidth="1"/>
    <col min="5659" max="5659" width="2.109375" customWidth="1"/>
    <col min="5660" max="5660" width="11.109375" customWidth="1"/>
    <col min="5661" max="5661" width="2.109375" customWidth="1"/>
    <col min="5662" max="5662" width="12.44140625" customWidth="1"/>
    <col min="5882" max="5882" width="51" customWidth="1"/>
    <col min="5883" max="5883" width="2.109375" customWidth="1"/>
    <col min="5884" max="5884" width="14.109375" customWidth="1"/>
    <col min="5885" max="5886" width="8.77734375" customWidth="1"/>
    <col min="5887" max="5887" width="2" customWidth="1"/>
    <col min="5888" max="5888" width="14.77734375" customWidth="1"/>
    <col min="5889" max="5889" width="2" customWidth="1"/>
    <col min="5890" max="5890" width="14.77734375" customWidth="1"/>
    <col min="5891" max="5891" width="2.109375" customWidth="1"/>
    <col min="5892" max="5892" width="14.77734375" customWidth="1"/>
    <col min="5893" max="5893" width="2.109375" customWidth="1"/>
    <col min="5894" max="5894" width="14.77734375" customWidth="1"/>
    <col min="5895" max="5896" width="3.77734375" customWidth="1"/>
    <col min="5897" max="5897" width="12.44140625" customWidth="1"/>
    <col min="5898" max="5898" width="2.109375" customWidth="1"/>
    <col min="5899" max="5899" width="12.5546875" customWidth="1"/>
    <col min="5900" max="5900" width="2.109375" customWidth="1"/>
    <col min="5901" max="5901" width="12.77734375" customWidth="1"/>
    <col min="5902" max="5902" width="2.109375" customWidth="1"/>
    <col min="5903" max="5903" width="12.77734375" customWidth="1"/>
    <col min="5904" max="5904" width="2" customWidth="1"/>
    <col min="5905" max="5905" width="11.77734375" customWidth="1"/>
    <col min="5906" max="5906" width="11.44140625" customWidth="1"/>
    <col min="5907" max="5907" width="1.77734375" customWidth="1"/>
    <col min="5908" max="5908" width="11.77734375" customWidth="1"/>
    <col min="5909" max="5909" width="2.109375" customWidth="1"/>
    <col min="5910" max="5910" width="11.44140625" customWidth="1"/>
    <col min="5911" max="5911" width="0.5546875" customWidth="1"/>
    <col min="5912" max="5912" width="2.109375" customWidth="1"/>
    <col min="5913" max="5913" width="10.5546875" customWidth="1"/>
    <col min="5914" max="5914" width="11.109375" customWidth="1"/>
    <col min="5915" max="5915" width="2.109375" customWidth="1"/>
    <col min="5916" max="5916" width="11.109375" customWidth="1"/>
    <col min="5917" max="5917" width="2.109375" customWidth="1"/>
    <col min="5918" max="5918" width="12.44140625" customWidth="1"/>
    <col min="6138" max="6138" width="51" customWidth="1"/>
    <col min="6139" max="6139" width="2.109375" customWidth="1"/>
    <col min="6140" max="6140" width="14.109375" customWidth="1"/>
    <col min="6141" max="6142" width="8.77734375" customWidth="1"/>
    <col min="6143" max="6143" width="2" customWidth="1"/>
    <col min="6144" max="6144" width="14.77734375" customWidth="1"/>
    <col min="6145" max="6145" width="2" customWidth="1"/>
    <col min="6146" max="6146" width="14.77734375" customWidth="1"/>
    <col min="6147" max="6147" width="2.109375" customWidth="1"/>
    <col min="6148" max="6148" width="14.77734375" customWidth="1"/>
    <col min="6149" max="6149" width="2.109375" customWidth="1"/>
    <col min="6150" max="6150" width="14.77734375" customWidth="1"/>
    <col min="6151" max="6152" width="3.77734375" customWidth="1"/>
    <col min="6153" max="6153" width="12.44140625" customWidth="1"/>
    <col min="6154" max="6154" width="2.109375" customWidth="1"/>
    <col min="6155" max="6155" width="12.5546875" customWidth="1"/>
    <col min="6156" max="6156" width="2.109375" customWidth="1"/>
    <col min="6157" max="6157" width="12.77734375" customWidth="1"/>
    <col min="6158" max="6158" width="2.109375" customWidth="1"/>
    <col min="6159" max="6159" width="12.77734375" customWidth="1"/>
    <col min="6160" max="6160" width="2" customWidth="1"/>
    <col min="6161" max="6161" width="11.77734375" customWidth="1"/>
    <col min="6162" max="6162" width="11.44140625" customWidth="1"/>
    <col min="6163" max="6163" width="1.77734375" customWidth="1"/>
    <col min="6164" max="6164" width="11.77734375" customWidth="1"/>
    <col min="6165" max="6165" width="2.109375" customWidth="1"/>
    <col min="6166" max="6166" width="11.44140625" customWidth="1"/>
    <col min="6167" max="6167" width="0.5546875" customWidth="1"/>
    <col min="6168" max="6168" width="2.109375" customWidth="1"/>
    <col min="6169" max="6169" width="10.5546875" customWidth="1"/>
    <col min="6170" max="6170" width="11.109375" customWidth="1"/>
    <col min="6171" max="6171" width="2.109375" customWidth="1"/>
    <col min="6172" max="6172" width="11.109375" customWidth="1"/>
    <col min="6173" max="6173" width="2.109375" customWidth="1"/>
    <col min="6174" max="6174" width="12.44140625" customWidth="1"/>
    <col min="6394" max="6394" width="51" customWidth="1"/>
    <col min="6395" max="6395" width="2.109375" customWidth="1"/>
    <col min="6396" max="6396" width="14.109375" customWidth="1"/>
    <col min="6397" max="6398" width="8.77734375" customWidth="1"/>
    <col min="6399" max="6399" width="2" customWidth="1"/>
    <col min="6400" max="6400" width="14.77734375" customWidth="1"/>
    <col min="6401" max="6401" width="2" customWidth="1"/>
    <col min="6402" max="6402" width="14.77734375" customWidth="1"/>
    <col min="6403" max="6403" width="2.109375" customWidth="1"/>
    <col min="6404" max="6404" width="14.77734375" customWidth="1"/>
    <col min="6405" max="6405" width="2.109375" customWidth="1"/>
    <col min="6406" max="6406" width="14.77734375" customWidth="1"/>
    <col min="6407" max="6408" width="3.77734375" customWidth="1"/>
    <col min="6409" max="6409" width="12.44140625" customWidth="1"/>
    <col min="6410" max="6410" width="2.109375" customWidth="1"/>
    <col min="6411" max="6411" width="12.5546875" customWidth="1"/>
    <col min="6412" max="6412" width="2.109375" customWidth="1"/>
    <col min="6413" max="6413" width="12.77734375" customWidth="1"/>
    <col min="6414" max="6414" width="2.109375" customWidth="1"/>
    <col min="6415" max="6415" width="12.77734375" customWidth="1"/>
    <col min="6416" max="6416" width="2" customWidth="1"/>
    <col min="6417" max="6417" width="11.77734375" customWidth="1"/>
    <col min="6418" max="6418" width="11.44140625" customWidth="1"/>
    <col min="6419" max="6419" width="1.77734375" customWidth="1"/>
    <col min="6420" max="6420" width="11.77734375" customWidth="1"/>
    <col min="6421" max="6421" width="2.109375" customWidth="1"/>
    <col min="6422" max="6422" width="11.44140625" customWidth="1"/>
    <col min="6423" max="6423" width="0.5546875" customWidth="1"/>
    <col min="6424" max="6424" width="2.109375" customWidth="1"/>
    <col min="6425" max="6425" width="10.5546875" customWidth="1"/>
    <col min="6426" max="6426" width="11.109375" customWidth="1"/>
    <col min="6427" max="6427" width="2.109375" customWidth="1"/>
    <col min="6428" max="6428" width="11.109375" customWidth="1"/>
    <col min="6429" max="6429" width="2.109375" customWidth="1"/>
    <col min="6430" max="6430" width="12.44140625" customWidth="1"/>
    <col min="6650" max="6650" width="51" customWidth="1"/>
    <col min="6651" max="6651" width="2.109375" customWidth="1"/>
    <col min="6652" max="6652" width="14.109375" customWidth="1"/>
    <col min="6653" max="6654" width="8.77734375" customWidth="1"/>
    <col min="6655" max="6655" width="2" customWidth="1"/>
    <col min="6656" max="6656" width="14.77734375" customWidth="1"/>
    <col min="6657" max="6657" width="2" customWidth="1"/>
    <col min="6658" max="6658" width="14.77734375" customWidth="1"/>
    <col min="6659" max="6659" width="2.109375" customWidth="1"/>
    <col min="6660" max="6660" width="14.77734375" customWidth="1"/>
    <col min="6661" max="6661" width="2.109375" customWidth="1"/>
    <col min="6662" max="6662" width="14.77734375" customWidth="1"/>
    <col min="6663" max="6664" width="3.77734375" customWidth="1"/>
    <col min="6665" max="6665" width="12.44140625" customWidth="1"/>
    <col min="6666" max="6666" width="2.109375" customWidth="1"/>
    <col min="6667" max="6667" width="12.5546875" customWidth="1"/>
    <col min="6668" max="6668" width="2.109375" customWidth="1"/>
    <col min="6669" max="6669" width="12.77734375" customWidth="1"/>
    <col min="6670" max="6670" width="2.109375" customWidth="1"/>
    <col min="6671" max="6671" width="12.77734375" customWidth="1"/>
    <col min="6672" max="6672" width="2" customWidth="1"/>
    <col min="6673" max="6673" width="11.77734375" customWidth="1"/>
    <col min="6674" max="6674" width="11.44140625" customWidth="1"/>
    <col min="6675" max="6675" width="1.77734375" customWidth="1"/>
    <col min="6676" max="6676" width="11.77734375" customWidth="1"/>
    <col min="6677" max="6677" width="2.109375" customWidth="1"/>
    <col min="6678" max="6678" width="11.44140625" customWidth="1"/>
    <col min="6679" max="6679" width="0.5546875" customWidth="1"/>
    <col min="6680" max="6680" width="2.109375" customWidth="1"/>
    <col min="6681" max="6681" width="10.5546875" customWidth="1"/>
    <col min="6682" max="6682" width="11.109375" customWidth="1"/>
    <col min="6683" max="6683" width="2.109375" customWidth="1"/>
    <col min="6684" max="6684" width="11.109375" customWidth="1"/>
    <col min="6685" max="6685" width="2.109375" customWidth="1"/>
    <col min="6686" max="6686" width="12.44140625" customWidth="1"/>
    <col min="6906" max="6906" width="51" customWidth="1"/>
    <col min="6907" max="6907" width="2.109375" customWidth="1"/>
    <col min="6908" max="6908" width="14.109375" customWidth="1"/>
    <col min="6909" max="6910" width="8.77734375" customWidth="1"/>
    <col min="6911" max="6911" width="2" customWidth="1"/>
    <col min="6912" max="6912" width="14.77734375" customWidth="1"/>
    <col min="6913" max="6913" width="2" customWidth="1"/>
    <col min="6914" max="6914" width="14.77734375" customWidth="1"/>
    <col min="6915" max="6915" width="2.109375" customWidth="1"/>
    <col min="6916" max="6916" width="14.77734375" customWidth="1"/>
    <col min="6917" max="6917" width="2.109375" customWidth="1"/>
    <col min="6918" max="6918" width="14.77734375" customWidth="1"/>
    <col min="6919" max="6920" width="3.77734375" customWidth="1"/>
    <col min="6921" max="6921" width="12.44140625" customWidth="1"/>
    <col min="6922" max="6922" width="2.109375" customWidth="1"/>
    <col min="6923" max="6923" width="12.5546875" customWidth="1"/>
    <col min="6924" max="6924" width="2.109375" customWidth="1"/>
    <col min="6925" max="6925" width="12.77734375" customWidth="1"/>
    <col min="6926" max="6926" width="2.109375" customWidth="1"/>
    <col min="6927" max="6927" width="12.77734375" customWidth="1"/>
    <col min="6928" max="6928" width="2" customWidth="1"/>
    <col min="6929" max="6929" width="11.77734375" customWidth="1"/>
    <col min="6930" max="6930" width="11.44140625" customWidth="1"/>
    <col min="6931" max="6931" width="1.77734375" customWidth="1"/>
    <col min="6932" max="6932" width="11.77734375" customWidth="1"/>
    <col min="6933" max="6933" width="2.109375" customWidth="1"/>
    <col min="6934" max="6934" width="11.44140625" customWidth="1"/>
    <col min="6935" max="6935" width="0.5546875" customWidth="1"/>
    <col min="6936" max="6936" width="2.109375" customWidth="1"/>
    <col min="6937" max="6937" width="10.5546875" customWidth="1"/>
    <col min="6938" max="6938" width="11.109375" customWidth="1"/>
    <col min="6939" max="6939" width="2.109375" customWidth="1"/>
    <col min="6940" max="6940" width="11.109375" customWidth="1"/>
    <col min="6941" max="6941" width="2.109375" customWidth="1"/>
    <col min="6942" max="6942" width="12.44140625" customWidth="1"/>
    <col min="7162" max="7162" width="51" customWidth="1"/>
    <col min="7163" max="7163" width="2.109375" customWidth="1"/>
    <col min="7164" max="7164" width="14.109375" customWidth="1"/>
    <col min="7165" max="7166" width="8.77734375" customWidth="1"/>
    <col min="7167" max="7167" width="2" customWidth="1"/>
    <col min="7168" max="7168" width="14.77734375" customWidth="1"/>
    <col min="7169" max="7169" width="2" customWidth="1"/>
    <col min="7170" max="7170" width="14.77734375" customWidth="1"/>
    <col min="7171" max="7171" width="2.109375" customWidth="1"/>
    <col min="7172" max="7172" width="14.77734375" customWidth="1"/>
    <col min="7173" max="7173" width="2.109375" customWidth="1"/>
    <col min="7174" max="7174" width="14.77734375" customWidth="1"/>
    <col min="7175" max="7176" width="3.77734375" customWidth="1"/>
    <col min="7177" max="7177" width="12.44140625" customWidth="1"/>
    <col min="7178" max="7178" width="2.109375" customWidth="1"/>
    <col min="7179" max="7179" width="12.5546875" customWidth="1"/>
    <col min="7180" max="7180" width="2.109375" customWidth="1"/>
    <col min="7181" max="7181" width="12.77734375" customWidth="1"/>
    <col min="7182" max="7182" width="2.109375" customWidth="1"/>
    <col min="7183" max="7183" width="12.77734375" customWidth="1"/>
    <col min="7184" max="7184" width="2" customWidth="1"/>
    <col min="7185" max="7185" width="11.77734375" customWidth="1"/>
    <col min="7186" max="7186" width="11.44140625" customWidth="1"/>
    <col min="7187" max="7187" width="1.77734375" customWidth="1"/>
    <col min="7188" max="7188" width="11.77734375" customWidth="1"/>
    <col min="7189" max="7189" width="2.109375" customWidth="1"/>
    <col min="7190" max="7190" width="11.44140625" customWidth="1"/>
    <col min="7191" max="7191" width="0.5546875" customWidth="1"/>
    <col min="7192" max="7192" width="2.109375" customWidth="1"/>
    <col min="7193" max="7193" width="10.5546875" customWidth="1"/>
    <col min="7194" max="7194" width="11.109375" customWidth="1"/>
    <col min="7195" max="7195" width="2.109375" customWidth="1"/>
    <col min="7196" max="7196" width="11.109375" customWidth="1"/>
    <col min="7197" max="7197" width="2.109375" customWidth="1"/>
    <col min="7198" max="7198" width="12.44140625" customWidth="1"/>
    <col min="7418" max="7418" width="51" customWidth="1"/>
    <col min="7419" max="7419" width="2.109375" customWidth="1"/>
    <col min="7420" max="7420" width="14.109375" customWidth="1"/>
    <col min="7421" max="7422" width="8.77734375" customWidth="1"/>
    <col min="7423" max="7423" width="2" customWidth="1"/>
    <col min="7424" max="7424" width="14.77734375" customWidth="1"/>
    <col min="7425" max="7425" width="2" customWidth="1"/>
    <col min="7426" max="7426" width="14.77734375" customWidth="1"/>
    <col min="7427" max="7427" width="2.109375" customWidth="1"/>
    <col min="7428" max="7428" width="14.77734375" customWidth="1"/>
    <col min="7429" max="7429" width="2.109375" customWidth="1"/>
    <col min="7430" max="7430" width="14.77734375" customWidth="1"/>
    <col min="7431" max="7432" width="3.77734375" customWidth="1"/>
    <col min="7433" max="7433" width="12.44140625" customWidth="1"/>
    <col min="7434" max="7434" width="2.109375" customWidth="1"/>
    <col min="7435" max="7435" width="12.5546875" customWidth="1"/>
    <col min="7436" max="7436" width="2.109375" customWidth="1"/>
    <col min="7437" max="7437" width="12.77734375" customWidth="1"/>
    <col min="7438" max="7438" width="2.109375" customWidth="1"/>
    <col min="7439" max="7439" width="12.77734375" customWidth="1"/>
    <col min="7440" max="7440" width="2" customWidth="1"/>
    <col min="7441" max="7441" width="11.77734375" customWidth="1"/>
    <col min="7442" max="7442" width="11.44140625" customWidth="1"/>
    <col min="7443" max="7443" width="1.77734375" customWidth="1"/>
    <col min="7444" max="7444" width="11.77734375" customWidth="1"/>
    <col min="7445" max="7445" width="2.109375" customWidth="1"/>
    <col min="7446" max="7446" width="11.44140625" customWidth="1"/>
    <col min="7447" max="7447" width="0.5546875" customWidth="1"/>
    <col min="7448" max="7448" width="2.109375" customWidth="1"/>
    <col min="7449" max="7449" width="10.5546875" customWidth="1"/>
    <col min="7450" max="7450" width="11.109375" customWidth="1"/>
    <col min="7451" max="7451" width="2.109375" customWidth="1"/>
    <col min="7452" max="7452" width="11.109375" customWidth="1"/>
    <col min="7453" max="7453" width="2.109375" customWidth="1"/>
    <col min="7454" max="7454" width="12.44140625" customWidth="1"/>
    <col min="7674" max="7674" width="51" customWidth="1"/>
    <col min="7675" max="7675" width="2.109375" customWidth="1"/>
    <col min="7676" max="7676" width="14.109375" customWidth="1"/>
    <col min="7677" max="7678" width="8.77734375" customWidth="1"/>
    <col min="7679" max="7679" width="2" customWidth="1"/>
    <col min="7680" max="7680" width="14.77734375" customWidth="1"/>
    <col min="7681" max="7681" width="2" customWidth="1"/>
    <col min="7682" max="7682" width="14.77734375" customWidth="1"/>
    <col min="7683" max="7683" width="2.109375" customWidth="1"/>
    <col min="7684" max="7684" width="14.77734375" customWidth="1"/>
    <col min="7685" max="7685" width="2.109375" customWidth="1"/>
    <col min="7686" max="7686" width="14.77734375" customWidth="1"/>
    <col min="7687" max="7688" width="3.77734375" customWidth="1"/>
    <col min="7689" max="7689" width="12.44140625" customWidth="1"/>
    <col min="7690" max="7690" width="2.109375" customWidth="1"/>
    <col min="7691" max="7691" width="12.5546875" customWidth="1"/>
    <col min="7692" max="7692" width="2.109375" customWidth="1"/>
    <col min="7693" max="7693" width="12.77734375" customWidth="1"/>
    <col min="7694" max="7694" width="2.109375" customWidth="1"/>
    <col min="7695" max="7695" width="12.77734375" customWidth="1"/>
    <col min="7696" max="7696" width="2" customWidth="1"/>
    <col min="7697" max="7697" width="11.77734375" customWidth="1"/>
    <col min="7698" max="7698" width="11.44140625" customWidth="1"/>
    <col min="7699" max="7699" width="1.77734375" customWidth="1"/>
    <col min="7700" max="7700" width="11.77734375" customWidth="1"/>
    <col min="7701" max="7701" width="2.109375" customWidth="1"/>
    <col min="7702" max="7702" width="11.44140625" customWidth="1"/>
    <col min="7703" max="7703" width="0.5546875" customWidth="1"/>
    <col min="7704" max="7704" width="2.109375" customWidth="1"/>
    <col min="7705" max="7705" width="10.5546875" customWidth="1"/>
    <col min="7706" max="7706" width="11.109375" customWidth="1"/>
    <col min="7707" max="7707" width="2.109375" customWidth="1"/>
    <col min="7708" max="7708" width="11.109375" customWidth="1"/>
    <col min="7709" max="7709" width="2.109375" customWidth="1"/>
    <col min="7710" max="7710" width="12.44140625" customWidth="1"/>
    <col min="7930" max="7930" width="51" customWidth="1"/>
    <col min="7931" max="7931" width="2.109375" customWidth="1"/>
    <col min="7932" max="7932" width="14.109375" customWidth="1"/>
    <col min="7933" max="7934" width="8.77734375" customWidth="1"/>
    <col min="7935" max="7935" width="2" customWidth="1"/>
    <col min="7936" max="7936" width="14.77734375" customWidth="1"/>
    <col min="7937" max="7937" width="2" customWidth="1"/>
    <col min="7938" max="7938" width="14.77734375" customWidth="1"/>
    <col min="7939" max="7939" width="2.109375" customWidth="1"/>
    <col min="7940" max="7940" width="14.77734375" customWidth="1"/>
    <col min="7941" max="7941" width="2.109375" customWidth="1"/>
    <col min="7942" max="7942" width="14.77734375" customWidth="1"/>
    <col min="7943" max="7944" width="3.77734375" customWidth="1"/>
    <col min="7945" max="7945" width="12.44140625" customWidth="1"/>
    <col min="7946" max="7946" width="2.109375" customWidth="1"/>
    <col min="7947" max="7947" width="12.5546875" customWidth="1"/>
    <col min="7948" max="7948" width="2.109375" customWidth="1"/>
    <col min="7949" max="7949" width="12.77734375" customWidth="1"/>
    <col min="7950" max="7950" width="2.109375" customWidth="1"/>
    <col min="7951" max="7951" width="12.77734375" customWidth="1"/>
    <col min="7952" max="7952" width="2" customWidth="1"/>
    <col min="7953" max="7953" width="11.77734375" customWidth="1"/>
    <col min="7954" max="7954" width="11.44140625" customWidth="1"/>
    <col min="7955" max="7955" width="1.77734375" customWidth="1"/>
    <col min="7956" max="7956" width="11.77734375" customWidth="1"/>
    <col min="7957" max="7957" width="2.109375" customWidth="1"/>
    <col min="7958" max="7958" width="11.44140625" customWidth="1"/>
    <col min="7959" max="7959" width="0.5546875" customWidth="1"/>
    <col min="7960" max="7960" width="2.109375" customWidth="1"/>
    <col min="7961" max="7961" width="10.5546875" customWidth="1"/>
    <col min="7962" max="7962" width="11.109375" customWidth="1"/>
    <col min="7963" max="7963" width="2.109375" customWidth="1"/>
    <col min="7964" max="7964" width="11.109375" customWidth="1"/>
    <col min="7965" max="7965" width="2.109375" customWidth="1"/>
    <col min="7966" max="7966" width="12.44140625" customWidth="1"/>
    <col min="8186" max="8186" width="51" customWidth="1"/>
    <col min="8187" max="8187" width="2.109375" customWidth="1"/>
    <col min="8188" max="8188" width="14.109375" customWidth="1"/>
    <col min="8189" max="8190" width="8.77734375" customWidth="1"/>
    <col min="8191" max="8191" width="2" customWidth="1"/>
    <col min="8192" max="8192" width="14.77734375" customWidth="1"/>
    <col min="8193" max="8193" width="2" customWidth="1"/>
    <col min="8194" max="8194" width="14.77734375" customWidth="1"/>
    <col min="8195" max="8195" width="2.109375" customWidth="1"/>
    <col min="8196" max="8196" width="14.77734375" customWidth="1"/>
    <col min="8197" max="8197" width="2.109375" customWidth="1"/>
    <col min="8198" max="8198" width="14.77734375" customWidth="1"/>
    <col min="8199" max="8200" width="3.77734375" customWidth="1"/>
    <col min="8201" max="8201" width="12.44140625" customWidth="1"/>
    <col min="8202" max="8202" width="2.109375" customWidth="1"/>
    <col min="8203" max="8203" width="12.5546875" customWidth="1"/>
    <col min="8204" max="8204" width="2.109375" customWidth="1"/>
    <col min="8205" max="8205" width="12.77734375" customWidth="1"/>
    <col min="8206" max="8206" width="2.109375" customWidth="1"/>
    <col min="8207" max="8207" width="12.77734375" customWidth="1"/>
    <col min="8208" max="8208" width="2" customWidth="1"/>
    <col min="8209" max="8209" width="11.77734375" customWidth="1"/>
    <col min="8210" max="8210" width="11.44140625" customWidth="1"/>
    <col min="8211" max="8211" width="1.77734375" customWidth="1"/>
    <col min="8212" max="8212" width="11.77734375" customWidth="1"/>
    <col min="8213" max="8213" width="2.109375" customWidth="1"/>
    <col min="8214" max="8214" width="11.44140625" customWidth="1"/>
    <col min="8215" max="8215" width="0.5546875" customWidth="1"/>
    <col min="8216" max="8216" width="2.109375" customWidth="1"/>
    <col min="8217" max="8217" width="10.5546875" customWidth="1"/>
    <col min="8218" max="8218" width="11.109375" customWidth="1"/>
    <col min="8219" max="8219" width="2.109375" customWidth="1"/>
    <col min="8220" max="8220" width="11.109375" customWidth="1"/>
    <col min="8221" max="8221" width="2.109375" customWidth="1"/>
    <col min="8222" max="8222" width="12.44140625" customWidth="1"/>
    <col min="8442" max="8442" width="51" customWidth="1"/>
    <col min="8443" max="8443" width="2.109375" customWidth="1"/>
    <col min="8444" max="8444" width="14.109375" customWidth="1"/>
    <col min="8445" max="8446" width="8.77734375" customWidth="1"/>
    <col min="8447" max="8447" width="2" customWidth="1"/>
    <col min="8448" max="8448" width="14.77734375" customWidth="1"/>
    <col min="8449" max="8449" width="2" customWidth="1"/>
    <col min="8450" max="8450" width="14.77734375" customWidth="1"/>
    <col min="8451" max="8451" width="2.109375" customWidth="1"/>
    <col min="8452" max="8452" width="14.77734375" customWidth="1"/>
    <col min="8453" max="8453" width="2.109375" customWidth="1"/>
    <col min="8454" max="8454" width="14.77734375" customWidth="1"/>
    <col min="8455" max="8456" width="3.77734375" customWidth="1"/>
    <col min="8457" max="8457" width="12.44140625" customWidth="1"/>
    <col min="8458" max="8458" width="2.109375" customWidth="1"/>
    <col min="8459" max="8459" width="12.5546875" customWidth="1"/>
    <col min="8460" max="8460" width="2.109375" customWidth="1"/>
    <col min="8461" max="8461" width="12.77734375" customWidth="1"/>
    <col min="8462" max="8462" width="2.109375" customWidth="1"/>
    <col min="8463" max="8463" width="12.77734375" customWidth="1"/>
    <col min="8464" max="8464" width="2" customWidth="1"/>
    <col min="8465" max="8465" width="11.77734375" customWidth="1"/>
    <col min="8466" max="8466" width="11.44140625" customWidth="1"/>
    <col min="8467" max="8467" width="1.77734375" customWidth="1"/>
    <col min="8468" max="8468" width="11.77734375" customWidth="1"/>
    <col min="8469" max="8469" width="2.109375" customWidth="1"/>
    <col min="8470" max="8470" width="11.44140625" customWidth="1"/>
    <col min="8471" max="8471" width="0.5546875" customWidth="1"/>
    <col min="8472" max="8472" width="2.109375" customWidth="1"/>
    <col min="8473" max="8473" width="10.5546875" customWidth="1"/>
    <col min="8474" max="8474" width="11.109375" customWidth="1"/>
    <col min="8475" max="8475" width="2.109375" customWidth="1"/>
    <col min="8476" max="8476" width="11.109375" customWidth="1"/>
    <col min="8477" max="8477" width="2.109375" customWidth="1"/>
    <col min="8478" max="8478" width="12.44140625" customWidth="1"/>
    <col min="8698" max="8698" width="51" customWidth="1"/>
    <col min="8699" max="8699" width="2.109375" customWidth="1"/>
    <col min="8700" max="8700" width="14.109375" customWidth="1"/>
    <col min="8701" max="8702" width="8.77734375" customWidth="1"/>
    <col min="8703" max="8703" width="2" customWidth="1"/>
    <col min="8704" max="8704" width="14.77734375" customWidth="1"/>
    <col min="8705" max="8705" width="2" customWidth="1"/>
    <col min="8706" max="8706" width="14.77734375" customWidth="1"/>
    <col min="8707" max="8707" width="2.109375" customWidth="1"/>
    <col min="8708" max="8708" width="14.77734375" customWidth="1"/>
    <col min="8709" max="8709" width="2.109375" customWidth="1"/>
    <col min="8710" max="8710" width="14.77734375" customWidth="1"/>
    <col min="8711" max="8712" width="3.77734375" customWidth="1"/>
    <col min="8713" max="8713" width="12.44140625" customWidth="1"/>
    <col min="8714" max="8714" width="2.109375" customWidth="1"/>
    <col min="8715" max="8715" width="12.5546875" customWidth="1"/>
    <col min="8716" max="8716" width="2.109375" customWidth="1"/>
    <col min="8717" max="8717" width="12.77734375" customWidth="1"/>
    <col min="8718" max="8718" width="2.109375" customWidth="1"/>
    <col min="8719" max="8719" width="12.77734375" customWidth="1"/>
    <col min="8720" max="8720" width="2" customWidth="1"/>
    <col min="8721" max="8721" width="11.77734375" customWidth="1"/>
    <col min="8722" max="8722" width="11.44140625" customWidth="1"/>
    <col min="8723" max="8723" width="1.77734375" customWidth="1"/>
    <col min="8724" max="8724" width="11.77734375" customWidth="1"/>
    <col min="8725" max="8725" width="2.109375" customWidth="1"/>
    <col min="8726" max="8726" width="11.44140625" customWidth="1"/>
    <col min="8727" max="8727" width="0.5546875" customWidth="1"/>
    <col min="8728" max="8728" width="2.109375" customWidth="1"/>
    <col min="8729" max="8729" width="10.5546875" customWidth="1"/>
    <col min="8730" max="8730" width="11.109375" customWidth="1"/>
    <col min="8731" max="8731" width="2.109375" customWidth="1"/>
    <col min="8732" max="8732" width="11.109375" customWidth="1"/>
    <col min="8733" max="8733" width="2.109375" customWidth="1"/>
    <col min="8734" max="8734" width="12.44140625" customWidth="1"/>
    <col min="8954" max="8954" width="51" customWidth="1"/>
    <col min="8955" max="8955" width="2.109375" customWidth="1"/>
    <col min="8956" max="8956" width="14.109375" customWidth="1"/>
    <col min="8957" max="8958" width="8.77734375" customWidth="1"/>
    <col min="8959" max="8959" width="2" customWidth="1"/>
    <col min="8960" max="8960" width="14.77734375" customWidth="1"/>
    <col min="8961" max="8961" width="2" customWidth="1"/>
    <col min="8962" max="8962" width="14.77734375" customWidth="1"/>
    <col min="8963" max="8963" width="2.109375" customWidth="1"/>
    <col min="8964" max="8964" width="14.77734375" customWidth="1"/>
    <col min="8965" max="8965" width="2.109375" customWidth="1"/>
    <col min="8966" max="8966" width="14.77734375" customWidth="1"/>
    <col min="8967" max="8968" width="3.77734375" customWidth="1"/>
    <col min="8969" max="8969" width="12.44140625" customWidth="1"/>
    <col min="8970" max="8970" width="2.109375" customWidth="1"/>
    <col min="8971" max="8971" width="12.5546875" customWidth="1"/>
    <col min="8972" max="8972" width="2.109375" customWidth="1"/>
    <col min="8973" max="8973" width="12.77734375" customWidth="1"/>
    <col min="8974" max="8974" width="2.109375" customWidth="1"/>
    <col min="8975" max="8975" width="12.77734375" customWidth="1"/>
    <col min="8976" max="8976" width="2" customWidth="1"/>
    <col min="8977" max="8977" width="11.77734375" customWidth="1"/>
    <col min="8978" max="8978" width="11.44140625" customWidth="1"/>
    <col min="8979" max="8979" width="1.77734375" customWidth="1"/>
    <col min="8980" max="8980" width="11.77734375" customWidth="1"/>
    <col min="8981" max="8981" width="2.109375" customWidth="1"/>
    <col min="8982" max="8982" width="11.44140625" customWidth="1"/>
    <col min="8983" max="8983" width="0.5546875" customWidth="1"/>
    <col min="8984" max="8984" width="2.109375" customWidth="1"/>
    <col min="8985" max="8985" width="10.5546875" customWidth="1"/>
    <col min="8986" max="8986" width="11.109375" customWidth="1"/>
    <col min="8987" max="8987" width="2.109375" customWidth="1"/>
    <col min="8988" max="8988" width="11.109375" customWidth="1"/>
    <col min="8989" max="8989" width="2.109375" customWidth="1"/>
    <col min="8990" max="8990" width="12.44140625" customWidth="1"/>
    <col min="9210" max="9210" width="51" customWidth="1"/>
    <col min="9211" max="9211" width="2.109375" customWidth="1"/>
    <col min="9212" max="9212" width="14.109375" customWidth="1"/>
    <col min="9213" max="9214" width="8.77734375" customWidth="1"/>
    <col min="9215" max="9215" width="2" customWidth="1"/>
    <col min="9216" max="9216" width="14.77734375" customWidth="1"/>
    <col min="9217" max="9217" width="2" customWidth="1"/>
    <col min="9218" max="9218" width="14.77734375" customWidth="1"/>
    <col min="9219" max="9219" width="2.109375" customWidth="1"/>
    <col min="9220" max="9220" width="14.77734375" customWidth="1"/>
    <col min="9221" max="9221" width="2.109375" customWidth="1"/>
    <col min="9222" max="9222" width="14.77734375" customWidth="1"/>
    <col min="9223" max="9224" width="3.77734375" customWidth="1"/>
    <col min="9225" max="9225" width="12.44140625" customWidth="1"/>
    <col min="9226" max="9226" width="2.109375" customWidth="1"/>
    <col min="9227" max="9227" width="12.5546875" customWidth="1"/>
    <col min="9228" max="9228" width="2.109375" customWidth="1"/>
    <col min="9229" max="9229" width="12.77734375" customWidth="1"/>
    <col min="9230" max="9230" width="2.109375" customWidth="1"/>
    <col min="9231" max="9231" width="12.77734375" customWidth="1"/>
    <col min="9232" max="9232" width="2" customWidth="1"/>
    <col min="9233" max="9233" width="11.77734375" customWidth="1"/>
    <col min="9234" max="9234" width="11.44140625" customWidth="1"/>
    <col min="9235" max="9235" width="1.77734375" customWidth="1"/>
    <col min="9236" max="9236" width="11.77734375" customWidth="1"/>
    <col min="9237" max="9237" width="2.109375" customWidth="1"/>
    <col min="9238" max="9238" width="11.44140625" customWidth="1"/>
    <col min="9239" max="9239" width="0.5546875" customWidth="1"/>
    <col min="9240" max="9240" width="2.109375" customWidth="1"/>
    <col min="9241" max="9241" width="10.5546875" customWidth="1"/>
    <col min="9242" max="9242" width="11.109375" customWidth="1"/>
    <col min="9243" max="9243" width="2.109375" customWidth="1"/>
    <col min="9244" max="9244" width="11.109375" customWidth="1"/>
    <col min="9245" max="9245" width="2.109375" customWidth="1"/>
    <col min="9246" max="9246" width="12.44140625" customWidth="1"/>
    <col min="9466" max="9466" width="51" customWidth="1"/>
    <col min="9467" max="9467" width="2.109375" customWidth="1"/>
    <col min="9468" max="9468" width="14.109375" customWidth="1"/>
    <col min="9469" max="9470" width="8.77734375" customWidth="1"/>
    <col min="9471" max="9471" width="2" customWidth="1"/>
    <col min="9472" max="9472" width="14.77734375" customWidth="1"/>
    <col min="9473" max="9473" width="2" customWidth="1"/>
    <col min="9474" max="9474" width="14.77734375" customWidth="1"/>
    <col min="9475" max="9475" width="2.109375" customWidth="1"/>
    <col min="9476" max="9476" width="14.77734375" customWidth="1"/>
    <col min="9477" max="9477" width="2.109375" customWidth="1"/>
    <col min="9478" max="9478" width="14.77734375" customWidth="1"/>
    <col min="9479" max="9480" width="3.77734375" customWidth="1"/>
    <col min="9481" max="9481" width="12.44140625" customWidth="1"/>
    <col min="9482" max="9482" width="2.109375" customWidth="1"/>
    <col min="9483" max="9483" width="12.5546875" customWidth="1"/>
    <col min="9484" max="9484" width="2.109375" customWidth="1"/>
    <col min="9485" max="9485" width="12.77734375" customWidth="1"/>
    <col min="9486" max="9486" width="2.109375" customWidth="1"/>
    <col min="9487" max="9487" width="12.77734375" customWidth="1"/>
    <col min="9488" max="9488" width="2" customWidth="1"/>
    <col min="9489" max="9489" width="11.77734375" customWidth="1"/>
    <col min="9490" max="9490" width="11.44140625" customWidth="1"/>
    <col min="9491" max="9491" width="1.77734375" customWidth="1"/>
    <col min="9492" max="9492" width="11.77734375" customWidth="1"/>
    <col min="9493" max="9493" width="2.109375" customWidth="1"/>
    <col min="9494" max="9494" width="11.44140625" customWidth="1"/>
    <col min="9495" max="9495" width="0.5546875" customWidth="1"/>
    <col min="9496" max="9496" width="2.109375" customWidth="1"/>
    <col min="9497" max="9497" width="10.5546875" customWidth="1"/>
    <col min="9498" max="9498" width="11.109375" customWidth="1"/>
    <col min="9499" max="9499" width="2.109375" customWidth="1"/>
    <col min="9500" max="9500" width="11.109375" customWidth="1"/>
    <col min="9501" max="9501" width="2.109375" customWidth="1"/>
    <col min="9502" max="9502" width="12.44140625" customWidth="1"/>
    <col min="9722" max="9722" width="51" customWidth="1"/>
    <col min="9723" max="9723" width="2.109375" customWidth="1"/>
    <col min="9724" max="9724" width="14.109375" customWidth="1"/>
    <col min="9725" max="9726" width="8.77734375" customWidth="1"/>
    <col min="9727" max="9727" width="2" customWidth="1"/>
    <col min="9728" max="9728" width="14.77734375" customWidth="1"/>
    <col min="9729" max="9729" width="2" customWidth="1"/>
    <col min="9730" max="9730" width="14.77734375" customWidth="1"/>
    <col min="9731" max="9731" width="2.109375" customWidth="1"/>
    <col min="9732" max="9732" width="14.77734375" customWidth="1"/>
    <col min="9733" max="9733" width="2.109375" customWidth="1"/>
    <col min="9734" max="9734" width="14.77734375" customWidth="1"/>
    <col min="9735" max="9736" width="3.77734375" customWidth="1"/>
    <col min="9737" max="9737" width="12.44140625" customWidth="1"/>
    <col min="9738" max="9738" width="2.109375" customWidth="1"/>
    <col min="9739" max="9739" width="12.5546875" customWidth="1"/>
    <col min="9740" max="9740" width="2.109375" customWidth="1"/>
    <col min="9741" max="9741" width="12.77734375" customWidth="1"/>
    <col min="9742" max="9742" width="2.109375" customWidth="1"/>
    <col min="9743" max="9743" width="12.77734375" customWidth="1"/>
    <col min="9744" max="9744" width="2" customWidth="1"/>
    <col min="9745" max="9745" width="11.77734375" customWidth="1"/>
    <col min="9746" max="9746" width="11.44140625" customWidth="1"/>
    <col min="9747" max="9747" width="1.77734375" customWidth="1"/>
    <col min="9748" max="9748" width="11.77734375" customWidth="1"/>
    <col min="9749" max="9749" width="2.109375" customWidth="1"/>
    <col min="9750" max="9750" width="11.44140625" customWidth="1"/>
    <col min="9751" max="9751" width="0.5546875" customWidth="1"/>
    <col min="9752" max="9752" width="2.109375" customWidth="1"/>
    <col min="9753" max="9753" width="10.5546875" customWidth="1"/>
    <col min="9754" max="9754" width="11.109375" customWidth="1"/>
    <col min="9755" max="9755" width="2.109375" customWidth="1"/>
    <col min="9756" max="9756" width="11.109375" customWidth="1"/>
    <col min="9757" max="9757" width="2.109375" customWidth="1"/>
    <col min="9758" max="9758" width="12.44140625" customWidth="1"/>
    <col min="9978" max="9978" width="51" customWidth="1"/>
    <col min="9979" max="9979" width="2.109375" customWidth="1"/>
    <col min="9980" max="9980" width="14.109375" customWidth="1"/>
    <col min="9981" max="9982" width="8.77734375" customWidth="1"/>
    <col min="9983" max="9983" width="2" customWidth="1"/>
    <col min="9984" max="9984" width="14.77734375" customWidth="1"/>
    <col min="9985" max="9985" width="2" customWidth="1"/>
    <col min="9986" max="9986" width="14.77734375" customWidth="1"/>
    <col min="9987" max="9987" width="2.109375" customWidth="1"/>
    <col min="9988" max="9988" width="14.77734375" customWidth="1"/>
    <col min="9989" max="9989" width="2.109375" customWidth="1"/>
    <col min="9990" max="9990" width="14.77734375" customWidth="1"/>
    <col min="9991" max="9992" width="3.77734375" customWidth="1"/>
    <col min="9993" max="9993" width="12.44140625" customWidth="1"/>
    <col min="9994" max="9994" width="2.109375" customWidth="1"/>
    <col min="9995" max="9995" width="12.5546875" customWidth="1"/>
    <col min="9996" max="9996" width="2.109375" customWidth="1"/>
    <col min="9997" max="9997" width="12.77734375" customWidth="1"/>
    <col min="9998" max="9998" width="2.109375" customWidth="1"/>
    <col min="9999" max="9999" width="12.77734375" customWidth="1"/>
    <col min="10000" max="10000" width="2" customWidth="1"/>
    <col min="10001" max="10001" width="11.77734375" customWidth="1"/>
    <col min="10002" max="10002" width="11.44140625" customWidth="1"/>
    <col min="10003" max="10003" width="1.77734375" customWidth="1"/>
    <col min="10004" max="10004" width="11.77734375" customWidth="1"/>
    <col min="10005" max="10005" width="2.109375" customWidth="1"/>
    <col min="10006" max="10006" width="11.44140625" customWidth="1"/>
    <col min="10007" max="10007" width="0.5546875" customWidth="1"/>
    <col min="10008" max="10008" width="2.109375" customWidth="1"/>
    <col min="10009" max="10009" width="10.5546875" customWidth="1"/>
    <col min="10010" max="10010" width="11.109375" customWidth="1"/>
    <col min="10011" max="10011" width="2.109375" customWidth="1"/>
    <col min="10012" max="10012" width="11.109375" customWidth="1"/>
    <col min="10013" max="10013" width="2.109375" customWidth="1"/>
    <col min="10014" max="10014" width="12.44140625" customWidth="1"/>
    <col min="10234" max="10234" width="51" customWidth="1"/>
    <col min="10235" max="10235" width="2.109375" customWidth="1"/>
    <col min="10236" max="10236" width="14.109375" customWidth="1"/>
    <col min="10237" max="10238" width="8.77734375" customWidth="1"/>
    <col min="10239" max="10239" width="2" customWidth="1"/>
    <col min="10240" max="10240" width="14.77734375" customWidth="1"/>
    <col min="10241" max="10241" width="2" customWidth="1"/>
    <col min="10242" max="10242" width="14.77734375" customWidth="1"/>
    <col min="10243" max="10243" width="2.109375" customWidth="1"/>
    <col min="10244" max="10244" width="14.77734375" customWidth="1"/>
    <col min="10245" max="10245" width="2.109375" customWidth="1"/>
    <col min="10246" max="10246" width="14.77734375" customWidth="1"/>
    <col min="10247" max="10248" width="3.77734375" customWidth="1"/>
    <col min="10249" max="10249" width="12.44140625" customWidth="1"/>
    <col min="10250" max="10250" width="2.109375" customWidth="1"/>
    <col min="10251" max="10251" width="12.5546875" customWidth="1"/>
    <col min="10252" max="10252" width="2.109375" customWidth="1"/>
    <col min="10253" max="10253" width="12.77734375" customWidth="1"/>
    <col min="10254" max="10254" width="2.109375" customWidth="1"/>
    <col min="10255" max="10255" width="12.77734375" customWidth="1"/>
    <col min="10256" max="10256" width="2" customWidth="1"/>
    <col min="10257" max="10257" width="11.77734375" customWidth="1"/>
    <col min="10258" max="10258" width="11.44140625" customWidth="1"/>
    <col min="10259" max="10259" width="1.77734375" customWidth="1"/>
    <col min="10260" max="10260" width="11.77734375" customWidth="1"/>
    <col min="10261" max="10261" width="2.109375" customWidth="1"/>
    <col min="10262" max="10262" width="11.44140625" customWidth="1"/>
    <col min="10263" max="10263" width="0.5546875" customWidth="1"/>
    <col min="10264" max="10264" width="2.109375" customWidth="1"/>
    <col min="10265" max="10265" width="10.5546875" customWidth="1"/>
    <col min="10266" max="10266" width="11.109375" customWidth="1"/>
    <col min="10267" max="10267" width="2.109375" customWidth="1"/>
    <col min="10268" max="10268" width="11.109375" customWidth="1"/>
    <col min="10269" max="10269" width="2.109375" customWidth="1"/>
    <col min="10270" max="10270" width="12.44140625" customWidth="1"/>
    <col min="10490" max="10490" width="51" customWidth="1"/>
    <col min="10491" max="10491" width="2.109375" customWidth="1"/>
    <col min="10492" max="10492" width="14.109375" customWidth="1"/>
    <col min="10493" max="10494" width="8.77734375" customWidth="1"/>
    <col min="10495" max="10495" width="2" customWidth="1"/>
    <col min="10496" max="10496" width="14.77734375" customWidth="1"/>
    <col min="10497" max="10497" width="2" customWidth="1"/>
    <col min="10498" max="10498" width="14.77734375" customWidth="1"/>
    <col min="10499" max="10499" width="2.109375" customWidth="1"/>
    <col min="10500" max="10500" width="14.77734375" customWidth="1"/>
    <col min="10501" max="10501" width="2.109375" customWidth="1"/>
    <col min="10502" max="10502" width="14.77734375" customWidth="1"/>
    <col min="10503" max="10504" width="3.77734375" customWidth="1"/>
    <col min="10505" max="10505" width="12.44140625" customWidth="1"/>
    <col min="10506" max="10506" width="2.109375" customWidth="1"/>
    <col min="10507" max="10507" width="12.5546875" customWidth="1"/>
    <col min="10508" max="10508" width="2.109375" customWidth="1"/>
    <col min="10509" max="10509" width="12.77734375" customWidth="1"/>
    <col min="10510" max="10510" width="2.109375" customWidth="1"/>
    <col min="10511" max="10511" width="12.77734375" customWidth="1"/>
    <col min="10512" max="10512" width="2" customWidth="1"/>
    <col min="10513" max="10513" width="11.77734375" customWidth="1"/>
    <col min="10514" max="10514" width="11.44140625" customWidth="1"/>
    <col min="10515" max="10515" width="1.77734375" customWidth="1"/>
    <col min="10516" max="10516" width="11.77734375" customWidth="1"/>
    <col min="10517" max="10517" width="2.109375" customWidth="1"/>
    <col min="10518" max="10518" width="11.44140625" customWidth="1"/>
    <col min="10519" max="10519" width="0.5546875" customWidth="1"/>
    <col min="10520" max="10520" width="2.109375" customWidth="1"/>
    <col min="10521" max="10521" width="10.5546875" customWidth="1"/>
    <col min="10522" max="10522" width="11.109375" customWidth="1"/>
    <col min="10523" max="10523" width="2.109375" customWidth="1"/>
    <col min="10524" max="10524" width="11.109375" customWidth="1"/>
    <col min="10525" max="10525" width="2.109375" customWidth="1"/>
    <col min="10526" max="10526" width="12.44140625" customWidth="1"/>
    <col min="10746" max="10746" width="51" customWidth="1"/>
    <col min="10747" max="10747" width="2.109375" customWidth="1"/>
    <col min="10748" max="10748" width="14.109375" customWidth="1"/>
    <col min="10749" max="10750" width="8.77734375" customWidth="1"/>
    <col min="10751" max="10751" width="2" customWidth="1"/>
    <col min="10752" max="10752" width="14.77734375" customWidth="1"/>
    <col min="10753" max="10753" width="2" customWidth="1"/>
    <col min="10754" max="10754" width="14.77734375" customWidth="1"/>
    <col min="10755" max="10755" width="2.109375" customWidth="1"/>
    <col min="10756" max="10756" width="14.77734375" customWidth="1"/>
    <col min="10757" max="10757" width="2.109375" customWidth="1"/>
    <col min="10758" max="10758" width="14.77734375" customWidth="1"/>
    <col min="10759" max="10760" width="3.77734375" customWidth="1"/>
    <col min="10761" max="10761" width="12.44140625" customWidth="1"/>
    <col min="10762" max="10762" width="2.109375" customWidth="1"/>
    <col min="10763" max="10763" width="12.5546875" customWidth="1"/>
    <col min="10764" max="10764" width="2.109375" customWidth="1"/>
    <col min="10765" max="10765" width="12.77734375" customWidth="1"/>
    <col min="10766" max="10766" width="2.109375" customWidth="1"/>
    <col min="10767" max="10767" width="12.77734375" customWidth="1"/>
    <col min="10768" max="10768" width="2" customWidth="1"/>
    <col min="10769" max="10769" width="11.77734375" customWidth="1"/>
    <col min="10770" max="10770" width="11.44140625" customWidth="1"/>
    <col min="10771" max="10771" width="1.77734375" customWidth="1"/>
    <col min="10772" max="10772" width="11.77734375" customWidth="1"/>
    <col min="10773" max="10773" width="2.109375" customWidth="1"/>
    <col min="10774" max="10774" width="11.44140625" customWidth="1"/>
    <col min="10775" max="10775" width="0.5546875" customWidth="1"/>
    <col min="10776" max="10776" width="2.109375" customWidth="1"/>
    <col min="10777" max="10777" width="10.5546875" customWidth="1"/>
    <col min="10778" max="10778" width="11.109375" customWidth="1"/>
    <col min="10779" max="10779" width="2.109375" customWidth="1"/>
    <col min="10780" max="10780" width="11.109375" customWidth="1"/>
    <col min="10781" max="10781" width="2.109375" customWidth="1"/>
    <col min="10782" max="10782" width="12.44140625" customWidth="1"/>
    <col min="11002" max="11002" width="51" customWidth="1"/>
    <col min="11003" max="11003" width="2.109375" customWidth="1"/>
    <col min="11004" max="11004" width="14.109375" customWidth="1"/>
    <col min="11005" max="11006" width="8.77734375" customWidth="1"/>
    <col min="11007" max="11007" width="2" customWidth="1"/>
    <col min="11008" max="11008" width="14.77734375" customWidth="1"/>
    <col min="11009" max="11009" width="2" customWidth="1"/>
    <col min="11010" max="11010" width="14.77734375" customWidth="1"/>
    <col min="11011" max="11011" width="2.109375" customWidth="1"/>
    <col min="11012" max="11012" width="14.77734375" customWidth="1"/>
    <col min="11013" max="11013" width="2.109375" customWidth="1"/>
    <col min="11014" max="11014" width="14.77734375" customWidth="1"/>
    <col min="11015" max="11016" width="3.77734375" customWidth="1"/>
    <col min="11017" max="11017" width="12.44140625" customWidth="1"/>
    <col min="11018" max="11018" width="2.109375" customWidth="1"/>
    <col min="11019" max="11019" width="12.5546875" customWidth="1"/>
    <col min="11020" max="11020" width="2.109375" customWidth="1"/>
    <col min="11021" max="11021" width="12.77734375" customWidth="1"/>
    <col min="11022" max="11022" width="2.109375" customWidth="1"/>
    <col min="11023" max="11023" width="12.77734375" customWidth="1"/>
    <col min="11024" max="11024" width="2" customWidth="1"/>
    <col min="11025" max="11025" width="11.77734375" customWidth="1"/>
    <col min="11026" max="11026" width="11.44140625" customWidth="1"/>
    <col min="11027" max="11027" width="1.77734375" customWidth="1"/>
    <col min="11028" max="11028" width="11.77734375" customWidth="1"/>
    <col min="11029" max="11029" width="2.109375" customWidth="1"/>
    <col min="11030" max="11030" width="11.44140625" customWidth="1"/>
    <col min="11031" max="11031" width="0.5546875" customWidth="1"/>
    <col min="11032" max="11032" width="2.109375" customWidth="1"/>
    <col min="11033" max="11033" width="10.5546875" customWidth="1"/>
    <col min="11034" max="11034" width="11.109375" customWidth="1"/>
    <col min="11035" max="11035" width="2.109375" customWidth="1"/>
    <col min="11036" max="11036" width="11.109375" customWidth="1"/>
    <col min="11037" max="11037" width="2.109375" customWidth="1"/>
    <col min="11038" max="11038" width="12.44140625" customWidth="1"/>
    <col min="11258" max="11258" width="51" customWidth="1"/>
    <col min="11259" max="11259" width="2.109375" customWidth="1"/>
    <col min="11260" max="11260" width="14.109375" customWidth="1"/>
    <col min="11261" max="11262" width="8.77734375" customWidth="1"/>
    <col min="11263" max="11263" width="2" customWidth="1"/>
    <col min="11264" max="11264" width="14.77734375" customWidth="1"/>
    <col min="11265" max="11265" width="2" customWidth="1"/>
    <col min="11266" max="11266" width="14.77734375" customWidth="1"/>
    <col min="11267" max="11267" width="2.109375" customWidth="1"/>
    <col min="11268" max="11268" width="14.77734375" customWidth="1"/>
    <col min="11269" max="11269" width="2.109375" customWidth="1"/>
    <col min="11270" max="11270" width="14.77734375" customWidth="1"/>
    <col min="11271" max="11272" width="3.77734375" customWidth="1"/>
    <col min="11273" max="11273" width="12.44140625" customWidth="1"/>
    <col min="11274" max="11274" width="2.109375" customWidth="1"/>
    <col min="11275" max="11275" width="12.5546875" customWidth="1"/>
    <col min="11276" max="11276" width="2.109375" customWidth="1"/>
    <col min="11277" max="11277" width="12.77734375" customWidth="1"/>
    <col min="11278" max="11278" width="2.109375" customWidth="1"/>
    <col min="11279" max="11279" width="12.77734375" customWidth="1"/>
    <col min="11280" max="11280" width="2" customWidth="1"/>
    <col min="11281" max="11281" width="11.77734375" customWidth="1"/>
    <col min="11282" max="11282" width="11.44140625" customWidth="1"/>
    <col min="11283" max="11283" width="1.77734375" customWidth="1"/>
    <col min="11284" max="11284" width="11.77734375" customWidth="1"/>
    <col min="11285" max="11285" width="2.109375" customWidth="1"/>
    <col min="11286" max="11286" width="11.44140625" customWidth="1"/>
    <col min="11287" max="11287" width="0.5546875" customWidth="1"/>
    <col min="11288" max="11288" width="2.109375" customWidth="1"/>
    <col min="11289" max="11289" width="10.5546875" customWidth="1"/>
    <col min="11290" max="11290" width="11.109375" customWidth="1"/>
    <col min="11291" max="11291" width="2.109375" customWidth="1"/>
    <col min="11292" max="11292" width="11.109375" customWidth="1"/>
    <col min="11293" max="11293" width="2.109375" customWidth="1"/>
    <col min="11294" max="11294" width="12.44140625" customWidth="1"/>
    <col min="11514" max="11514" width="51" customWidth="1"/>
    <col min="11515" max="11515" width="2.109375" customWidth="1"/>
    <col min="11516" max="11516" width="14.109375" customWidth="1"/>
    <col min="11517" max="11518" width="8.77734375" customWidth="1"/>
    <col min="11519" max="11519" width="2" customWidth="1"/>
    <col min="11520" max="11520" width="14.77734375" customWidth="1"/>
    <col min="11521" max="11521" width="2" customWidth="1"/>
    <col min="11522" max="11522" width="14.77734375" customWidth="1"/>
    <col min="11523" max="11523" width="2.109375" customWidth="1"/>
    <col min="11524" max="11524" width="14.77734375" customWidth="1"/>
    <col min="11525" max="11525" width="2.109375" customWidth="1"/>
    <col min="11526" max="11526" width="14.77734375" customWidth="1"/>
    <col min="11527" max="11528" width="3.77734375" customWidth="1"/>
    <col min="11529" max="11529" width="12.44140625" customWidth="1"/>
    <col min="11530" max="11530" width="2.109375" customWidth="1"/>
    <col min="11531" max="11531" width="12.5546875" customWidth="1"/>
    <col min="11532" max="11532" width="2.109375" customWidth="1"/>
    <col min="11533" max="11533" width="12.77734375" customWidth="1"/>
    <col min="11534" max="11534" width="2.109375" customWidth="1"/>
    <col min="11535" max="11535" width="12.77734375" customWidth="1"/>
    <col min="11536" max="11536" width="2" customWidth="1"/>
    <col min="11537" max="11537" width="11.77734375" customWidth="1"/>
    <col min="11538" max="11538" width="11.44140625" customWidth="1"/>
    <col min="11539" max="11539" width="1.77734375" customWidth="1"/>
    <col min="11540" max="11540" width="11.77734375" customWidth="1"/>
    <col min="11541" max="11541" width="2.109375" customWidth="1"/>
    <col min="11542" max="11542" width="11.44140625" customWidth="1"/>
    <col min="11543" max="11543" width="0.5546875" customWidth="1"/>
    <col min="11544" max="11544" width="2.109375" customWidth="1"/>
    <col min="11545" max="11545" width="10.5546875" customWidth="1"/>
    <col min="11546" max="11546" width="11.109375" customWidth="1"/>
    <col min="11547" max="11547" width="2.109375" customWidth="1"/>
    <col min="11548" max="11548" width="11.109375" customWidth="1"/>
    <col min="11549" max="11549" width="2.109375" customWidth="1"/>
    <col min="11550" max="11550" width="12.44140625" customWidth="1"/>
    <col min="11770" max="11770" width="51" customWidth="1"/>
    <col min="11771" max="11771" width="2.109375" customWidth="1"/>
    <col min="11772" max="11772" width="14.109375" customWidth="1"/>
    <col min="11773" max="11774" width="8.77734375" customWidth="1"/>
    <col min="11775" max="11775" width="2" customWidth="1"/>
    <col min="11776" max="11776" width="14.77734375" customWidth="1"/>
    <col min="11777" max="11777" width="2" customWidth="1"/>
    <col min="11778" max="11778" width="14.77734375" customWidth="1"/>
    <col min="11779" max="11779" width="2.109375" customWidth="1"/>
    <col min="11780" max="11780" width="14.77734375" customWidth="1"/>
    <col min="11781" max="11781" width="2.109375" customWidth="1"/>
    <col min="11782" max="11782" width="14.77734375" customWidth="1"/>
    <col min="11783" max="11784" width="3.77734375" customWidth="1"/>
    <col min="11785" max="11785" width="12.44140625" customWidth="1"/>
    <col min="11786" max="11786" width="2.109375" customWidth="1"/>
    <col min="11787" max="11787" width="12.5546875" customWidth="1"/>
    <col min="11788" max="11788" width="2.109375" customWidth="1"/>
    <col min="11789" max="11789" width="12.77734375" customWidth="1"/>
    <col min="11790" max="11790" width="2.109375" customWidth="1"/>
    <col min="11791" max="11791" width="12.77734375" customWidth="1"/>
    <col min="11792" max="11792" width="2" customWidth="1"/>
    <col min="11793" max="11793" width="11.77734375" customWidth="1"/>
    <col min="11794" max="11794" width="11.44140625" customWidth="1"/>
    <col min="11795" max="11795" width="1.77734375" customWidth="1"/>
    <col min="11796" max="11796" width="11.77734375" customWidth="1"/>
    <col min="11797" max="11797" width="2.109375" customWidth="1"/>
    <col min="11798" max="11798" width="11.44140625" customWidth="1"/>
    <col min="11799" max="11799" width="0.5546875" customWidth="1"/>
    <col min="11800" max="11800" width="2.109375" customWidth="1"/>
    <col min="11801" max="11801" width="10.5546875" customWidth="1"/>
    <col min="11802" max="11802" width="11.109375" customWidth="1"/>
    <col min="11803" max="11803" width="2.109375" customWidth="1"/>
    <col min="11804" max="11804" width="11.109375" customWidth="1"/>
    <col min="11805" max="11805" width="2.109375" customWidth="1"/>
    <col min="11806" max="11806" width="12.44140625" customWidth="1"/>
    <col min="12026" max="12026" width="51" customWidth="1"/>
    <col min="12027" max="12027" width="2.109375" customWidth="1"/>
    <col min="12028" max="12028" width="14.109375" customWidth="1"/>
    <col min="12029" max="12030" width="8.77734375" customWidth="1"/>
    <col min="12031" max="12031" width="2" customWidth="1"/>
    <col min="12032" max="12032" width="14.77734375" customWidth="1"/>
    <col min="12033" max="12033" width="2" customWidth="1"/>
    <col min="12034" max="12034" width="14.77734375" customWidth="1"/>
    <col min="12035" max="12035" width="2.109375" customWidth="1"/>
    <col min="12036" max="12036" width="14.77734375" customWidth="1"/>
    <col min="12037" max="12037" width="2.109375" customWidth="1"/>
    <col min="12038" max="12038" width="14.77734375" customWidth="1"/>
    <col min="12039" max="12040" width="3.77734375" customWidth="1"/>
    <col min="12041" max="12041" width="12.44140625" customWidth="1"/>
    <col min="12042" max="12042" width="2.109375" customWidth="1"/>
    <col min="12043" max="12043" width="12.5546875" customWidth="1"/>
    <col min="12044" max="12044" width="2.109375" customWidth="1"/>
    <col min="12045" max="12045" width="12.77734375" customWidth="1"/>
    <col min="12046" max="12046" width="2.109375" customWidth="1"/>
    <col min="12047" max="12047" width="12.77734375" customWidth="1"/>
    <col min="12048" max="12048" width="2" customWidth="1"/>
    <col min="12049" max="12049" width="11.77734375" customWidth="1"/>
    <col min="12050" max="12050" width="11.44140625" customWidth="1"/>
    <col min="12051" max="12051" width="1.77734375" customWidth="1"/>
    <col min="12052" max="12052" width="11.77734375" customWidth="1"/>
    <col min="12053" max="12053" width="2.109375" customWidth="1"/>
    <col min="12054" max="12054" width="11.44140625" customWidth="1"/>
    <col min="12055" max="12055" width="0.5546875" customWidth="1"/>
    <col min="12056" max="12056" width="2.109375" customWidth="1"/>
    <col min="12057" max="12057" width="10.5546875" customWidth="1"/>
    <col min="12058" max="12058" width="11.109375" customWidth="1"/>
    <col min="12059" max="12059" width="2.109375" customWidth="1"/>
    <col min="12060" max="12060" width="11.109375" customWidth="1"/>
    <col min="12061" max="12061" width="2.109375" customWidth="1"/>
    <col min="12062" max="12062" width="12.44140625" customWidth="1"/>
    <col min="12282" max="12282" width="51" customWidth="1"/>
    <col min="12283" max="12283" width="2.109375" customWidth="1"/>
    <col min="12284" max="12284" width="14.109375" customWidth="1"/>
    <col min="12285" max="12286" width="8.77734375" customWidth="1"/>
    <col min="12287" max="12287" width="2" customWidth="1"/>
    <col min="12288" max="12288" width="14.77734375" customWidth="1"/>
    <col min="12289" max="12289" width="2" customWidth="1"/>
    <col min="12290" max="12290" width="14.77734375" customWidth="1"/>
    <col min="12291" max="12291" width="2.109375" customWidth="1"/>
    <col min="12292" max="12292" width="14.77734375" customWidth="1"/>
    <col min="12293" max="12293" width="2.109375" customWidth="1"/>
    <col min="12294" max="12294" width="14.77734375" customWidth="1"/>
    <col min="12295" max="12296" width="3.77734375" customWidth="1"/>
    <col min="12297" max="12297" width="12.44140625" customWidth="1"/>
    <col min="12298" max="12298" width="2.109375" customWidth="1"/>
    <col min="12299" max="12299" width="12.5546875" customWidth="1"/>
    <col min="12300" max="12300" width="2.109375" customWidth="1"/>
    <col min="12301" max="12301" width="12.77734375" customWidth="1"/>
    <col min="12302" max="12302" width="2.109375" customWidth="1"/>
    <col min="12303" max="12303" width="12.77734375" customWidth="1"/>
    <col min="12304" max="12304" width="2" customWidth="1"/>
    <col min="12305" max="12305" width="11.77734375" customWidth="1"/>
    <col min="12306" max="12306" width="11.44140625" customWidth="1"/>
    <col min="12307" max="12307" width="1.77734375" customWidth="1"/>
    <col min="12308" max="12308" width="11.77734375" customWidth="1"/>
    <col min="12309" max="12309" width="2.109375" customWidth="1"/>
    <col min="12310" max="12310" width="11.44140625" customWidth="1"/>
    <col min="12311" max="12311" width="0.5546875" customWidth="1"/>
    <col min="12312" max="12312" width="2.109375" customWidth="1"/>
    <col min="12313" max="12313" width="10.5546875" customWidth="1"/>
    <col min="12314" max="12314" width="11.109375" customWidth="1"/>
    <col min="12315" max="12315" width="2.109375" customWidth="1"/>
    <col min="12316" max="12316" width="11.109375" customWidth="1"/>
    <col min="12317" max="12317" width="2.109375" customWidth="1"/>
    <col min="12318" max="12318" width="12.44140625" customWidth="1"/>
    <col min="12538" max="12538" width="51" customWidth="1"/>
    <col min="12539" max="12539" width="2.109375" customWidth="1"/>
    <col min="12540" max="12540" width="14.109375" customWidth="1"/>
    <col min="12541" max="12542" width="8.77734375" customWidth="1"/>
    <col min="12543" max="12543" width="2" customWidth="1"/>
    <col min="12544" max="12544" width="14.77734375" customWidth="1"/>
    <col min="12545" max="12545" width="2" customWidth="1"/>
    <col min="12546" max="12546" width="14.77734375" customWidth="1"/>
    <col min="12547" max="12547" width="2.109375" customWidth="1"/>
    <col min="12548" max="12548" width="14.77734375" customWidth="1"/>
    <col min="12549" max="12549" width="2.109375" customWidth="1"/>
    <col min="12550" max="12550" width="14.77734375" customWidth="1"/>
    <col min="12551" max="12552" width="3.77734375" customWidth="1"/>
    <col min="12553" max="12553" width="12.44140625" customWidth="1"/>
    <col min="12554" max="12554" width="2.109375" customWidth="1"/>
    <col min="12555" max="12555" width="12.5546875" customWidth="1"/>
    <col min="12556" max="12556" width="2.109375" customWidth="1"/>
    <col min="12557" max="12557" width="12.77734375" customWidth="1"/>
    <col min="12558" max="12558" width="2.109375" customWidth="1"/>
    <col min="12559" max="12559" width="12.77734375" customWidth="1"/>
    <col min="12560" max="12560" width="2" customWidth="1"/>
    <col min="12561" max="12561" width="11.77734375" customWidth="1"/>
    <col min="12562" max="12562" width="11.44140625" customWidth="1"/>
    <col min="12563" max="12563" width="1.77734375" customWidth="1"/>
    <col min="12564" max="12564" width="11.77734375" customWidth="1"/>
    <col min="12565" max="12565" width="2.109375" customWidth="1"/>
    <col min="12566" max="12566" width="11.44140625" customWidth="1"/>
    <col min="12567" max="12567" width="0.5546875" customWidth="1"/>
    <col min="12568" max="12568" width="2.109375" customWidth="1"/>
    <col min="12569" max="12569" width="10.5546875" customWidth="1"/>
    <col min="12570" max="12570" width="11.109375" customWidth="1"/>
    <col min="12571" max="12571" width="2.109375" customWidth="1"/>
    <col min="12572" max="12572" width="11.109375" customWidth="1"/>
    <col min="12573" max="12573" width="2.109375" customWidth="1"/>
    <col min="12574" max="12574" width="12.44140625" customWidth="1"/>
    <col min="12794" max="12794" width="51" customWidth="1"/>
    <col min="12795" max="12795" width="2.109375" customWidth="1"/>
    <col min="12796" max="12796" width="14.109375" customWidth="1"/>
    <col min="12797" max="12798" width="8.77734375" customWidth="1"/>
    <col min="12799" max="12799" width="2" customWidth="1"/>
    <col min="12800" max="12800" width="14.77734375" customWidth="1"/>
    <col min="12801" max="12801" width="2" customWidth="1"/>
    <col min="12802" max="12802" width="14.77734375" customWidth="1"/>
    <col min="12803" max="12803" width="2.109375" customWidth="1"/>
    <col min="12804" max="12804" width="14.77734375" customWidth="1"/>
    <col min="12805" max="12805" width="2.109375" customWidth="1"/>
    <col min="12806" max="12806" width="14.77734375" customWidth="1"/>
    <col min="12807" max="12808" width="3.77734375" customWidth="1"/>
    <col min="12809" max="12809" width="12.44140625" customWidth="1"/>
    <col min="12810" max="12810" width="2.109375" customWidth="1"/>
    <col min="12811" max="12811" width="12.5546875" customWidth="1"/>
    <col min="12812" max="12812" width="2.109375" customWidth="1"/>
    <col min="12813" max="12813" width="12.77734375" customWidth="1"/>
    <col min="12814" max="12814" width="2.109375" customWidth="1"/>
    <col min="12815" max="12815" width="12.77734375" customWidth="1"/>
    <col min="12816" max="12816" width="2" customWidth="1"/>
    <col min="12817" max="12817" width="11.77734375" customWidth="1"/>
    <col min="12818" max="12818" width="11.44140625" customWidth="1"/>
    <col min="12819" max="12819" width="1.77734375" customWidth="1"/>
    <col min="12820" max="12820" width="11.77734375" customWidth="1"/>
    <col min="12821" max="12821" width="2.109375" customWidth="1"/>
    <col min="12822" max="12822" width="11.44140625" customWidth="1"/>
    <col min="12823" max="12823" width="0.5546875" customWidth="1"/>
    <col min="12824" max="12824" width="2.109375" customWidth="1"/>
    <col min="12825" max="12825" width="10.5546875" customWidth="1"/>
    <col min="12826" max="12826" width="11.109375" customWidth="1"/>
    <col min="12827" max="12827" width="2.109375" customWidth="1"/>
    <col min="12828" max="12828" width="11.109375" customWidth="1"/>
    <col min="12829" max="12829" width="2.109375" customWidth="1"/>
    <col min="12830" max="12830" width="12.44140625" customWidth="1"/>
    <col min="13050" max="13050" width="51" customWidth="1"/>
    <col min="13051" max="13051" width="2.109375" customWidth="1"/>
    <col min="13052" max="13052" width="14.109375" customWidth="1"/>
    <col min="13053" max="13054" width="8.77734375" customWidth="1"/>
    <col min="13055" max="13055" width="2" customWidth="1"/>
    <col min="13056" max="13056" width="14.77734375" customWidth="1"/>
    <col min="13057" max="13057" width="2" customWidth="1"/>
    <col min="13058" max="13058" width="14.77734375" customWidth="1"/>
    <col min="13059" max="13059" width="2.109375" customWidth="1"/>
    <col min="13060" max="13060" width="14.77734375" customWidth="1"/>
    <col min="13061" max="13061" width="2.109375" customWidth="1"/>
    <col min="13062" max="13062" width="14.77734375" customWidth="1"/>
    <col min="13063" max="13064" width="3.77734375" customWidth="1"/>
    <col min="13065" max="13065" width="12.44140625" customWidth="1"/>
    <col min="13066" max="13066" width="2.109375" customWidth="1"/>
    <col min="13067" max="13067" width="12.5546875" customWidth="1"/>
    <col min="13068" max="13068" width="2.109375" customWidth="1"/>
    <col min="13069" max="13069" width="12.77734375" customWidth="1"/>
    <col min="13070" max="13070" width="2.109375" customWidth="1"/>
    <col min="13071" max="13071" width="12.77734375" customWidth="1"/>
    <col min="13072" max="13072" width="2" customWidth="1"/>
    <col min="13073" max="13073" width="11.77734375" customWidth="1"/>
    <col min="13074" max="13074" width="11.44140625" customWidth="1"/>
    <col min="13075" max="13075" width="1.77734375" customWidth="1"/>
    <col min="13076" max="13076" width="11.77734375" customWidth="1"/>
    <col min="13077" max="13077" width="2.109375" customWidth="1"/>
    <col min="13078" max="13078" width="11.44140625" customWidth="1"/>
    <col min="13079" max="13079" width="0.5546875" customWidth="1"/>
    <col min="13080" max="13080" width="2.109375" customWidth="1"/>
    <col min="13081" max="13081" width="10.5546875" customWidth="1"/>
    <col min="13082" max="13082" width="11.109375" customWidth="1"/>
    <col min="13083" max="13083" width="2.109375" customWidth="1"/>
    <col min="13084" max="13084" width="11.109375" customWidth="1"/>
    <col min="13085" max="13085" width="2.109375" customWidth="1"/>
    <col min="13086" max="13086" width="12.44140625" customWidth="1"/>
    <col min="13306" max="13306" width="51" customWidth="1"/>
    <col min="13307" max="13307" width="2.109375" customWidth="1"/>
    <col min="13308" max="13308" width="14.109375" customWidth="1"/>
    <col min="13309" max="13310" width="8.77734375" customWidth="1"/>
    <col min="13311" max="13311" width="2" customWidth="1"/>
    <col min="13312" max="13312" width="14.77734375" customWidth="1"/>
    <col min="13313" max="13313" width="2" customWidth="1"/>
    <col min="13314" max="13314" width="14.77734375" customWidth="1"/>
    <col min="13315" max="13315" width="2.109375" customWidth="1"/>
    <col min="13316" max="13316" width="14.77734375" customWidth="1"/>
    <col min="13317" max="13317" width="2.109375" customWidth="1"/>
    <col min="13318" max="13318" width="14.77734375" customWidth="1"/>
    <col min="13319" max="13320" width="3.77734375" customWidth="1"/>
    <col min="13321" max="13321" width="12.44140625" customWidth="1"/>
    <col min="13322" max="13322" width="2.109375" customWidth="1"/>
    <col min="13323" max="13323" width="12.5546875" customWidth="1"/>
    <col min="13324" max="13324" width="2.109375" customWidth="1"/>
    <col min="13325" max="13325" width="12.77734375" customWidth="1"/>
    <col min="13326" max="13326" width="2.109375" customWidth="1"/>
    <col min="13327" max="13327" width="12.77734375" customWidth="1"/>
    <col min="13328" max="13328" width="2" customWidth="1"/>
    <col min="13329" max="13329" width="11.77734375" customWidth="1"/>
    <col min="13330" max="13330" width="11.44140625" customWidth="1"/>
    <col min="13331" max="13331" width="1.77734375" customWidth="1"/>
    <col min="13332" max="13332" width="11.77734375" customWidth="1"/>
    <col min="13333" max="13333" width="2.109375" customWidth="1"/>
    <col min="13334" max="13334" width="11.44140625" customWidth="1"/>
    <col min="13335" max="13335" width="0.5546875" customWidth="1"/>
    <col min="13336" max="13336" width="2.109375" customWidth="1"/>
    <col min="13337" max="13337" width="10.5546875" customWidth="1"/>
    <col min="13338" max="13338" width="11.109375" customWidth="1"/>
    <col min="13339" max="13339" width="2.109375" customWidth="1"/>
    <col min="13340" max="13340" width="11.109375" customWidth="1"/>
    <col min="13341" max="13341" width="2.109375" customWidth="1"/>
    <col min="13342" max="13342" width="12.44140625" customWidth="1"/>
    <col min="13562" max="13562" width="51" customWidth="1"/>
    <col min="13563" max="13563" width="2.109375" customWidth="1"/>
    <col min="13564" max="13564" width="14.109375" customWidth="1"/>
    <col min="13565" max="13566" width="8.77734375" customWidth="1"/>
    <col min="13567" max="13567" width="2" customWidth="1"/>
    <col min="13568" max="13568" width="14.77734375" customWidth="1"/>
    <col min="13569" max="13569" width="2" customWidth="1"/>
    <col min="13570" max="13570" width="14.77734375" customWidth="1"/>
    <col min="13571" max="13571" width="2.109375" customWidth="1"/>
    <col min="13572" max="13572" width="14.77734375" customWidth="1"/>
    <col min="13573" max="13573" width="2.109375" customWidth="1"/>
    <col min="13574" max="13574" width="14.77734375" customWidth="1"/>
    <col min="13575" max="13576" width="3.77734375" customWidth="1"/>
    <col min="13577" max="13577" width="12.44140625" customWidth="1"/>
    <col min="13578" max="13578" width="2.109375" customWidth="1"/>
    <col min="13579" max="13579" width="12.5546875" customWidth="1"/>
    <col min="13580" max="13580" width="2.109375" customWidth="1"/>
    <col min="13581" max="13581" width="12.77734375" customWidth="1"/>
    <col min="13582" max="13582" width="2.109375" customWidth="1"/>
    <col min="13583" max="13583" width="12.77734375" customWidth="1"/>
    <col min="13584" max="13584" width="2" customWidth="1"/>
    <col min="13585" max="13585" width="11.77734375" customWidth="1"/>
    <col min="13586" max="13586" width="11.44140625" customWidth="1"/>
    <col min="13587" max="13587" width="1.77734375" customWidth="1"/>
    <col min="13588" max="13588" width="11.77734375" customWidth="1"/>
    <col min="13589" max="13589" width="2.109375" customWidth="1"/>
    <col min="13590" max="13590" width="11.44140625" customWidth="1"/>
    <col min="13591" max="13591" width="0.5546875" customWidth="1"/>
    <col min="13592" max="13592" width="2.109375" customWidth="1"/>
    <col min="13593" max="13593" width="10.5546875" customWidth="1"/>
    <col min="13594" max="13594" width="11.109375" customWidth="1"/>
    <col min="13595" max="13595" width="2.109375" customWidth="1"/>
    <col min="13596" max="13596" width="11.109375" customWidth="1"/>
    <col min="13597" max="13597" width="2.109375" customWidth="1"/>
    <col min="13598" max="13598" width="12.44140625" customWidth="1"/>
    <col min="13818" max="13818" width="51" customWidth="1"/>
    <col min="13819" max="13819" width="2.109375" customWidth="1"/>
    <col min="13820" max="13820" width="14.109375" customWidth="1"/>
    <col min="13821" max="13822" width="8.77734375" customWidth="1"/>
    <col min="13823" max="13823" width="2" customWidth="1"/>
    <col min="13824" max="13824" width="14.77734375" customWidth="1"/>
    <col min="13825" max="13825" width="2" customWidth="1"/>
    <col min="13826" max="13826" width="14.77734375" customWidth="1"/>
    <col min="13827" max="13827" width="2.109375" customWidth="1"/>
    <col min="13828" max="13828" width="14.77734375" customWidth="1"/>
    <col min="13829" max="13829" width="2.109375" customWidth="1"/>
    <col min="13830" max="13830" width="14.77734375" customWidth="1"/>
    <col min="13831" max="13832" width="3.77734375" customWidth="1"/>
    <col min="13833" max="13833" width="12.44140625" customWidth="1"/>
    <col min="13834" max="13834" width="2.109375" customWidth="1"/>
    <col min="13835" max="13835" width="12.5546875" customWidth="1"/>
    <col min="13836" max="13836" width="2.109375" customWidth="1"/>
    <col min="13837" max="13837" width="12.77734375" customWidth="1"/>
    <col min="13838" max="13838" width="2.109375" customWidth="1"/>
    <col min="13839" max="13839" width="12.77734375" customWidth="1"/>
    <col min="13840" max="13840" width="2" customWidth="1"/>
    <col min="13841" max="13841" width="11.77734375" customWidth="1"/>
    <col min="13842" max="13842" width="11.44140625" customWidth="1"/>
    <col min="13843" max="13843" width="1.77734375" customWidth="1"/>
    <col min="13844" max="13844" width="11.77734375" customWidth="1"/>
    <col min="13845" max="13845" width="2.109375" customWidth="1"/>
    <col min="13846" max="13846" width="11.44140625" customWidth="1"/>
    <col min="13847" max="13847" width="0.5546875" customWidth="1"/>
    <col min="13848" max="13848" width="2.109375" customWidth="1"/>
    <col min="13849" max="13849" width="10.5546875" customWidth="1"/>
    <col min="13850" max="13850" width="11.109375" customWidth="1"/>
    <col min="13851" max="13851" width="2.109375" customWidth="1"/>
    <col min="13852" max="13852" width="11.109375" customWidth="1"/>
    <col min="13853" max="13853" width="2.109375" customWidth="1"/>
    <col min="13854" max="13854" width="12.44140625" customWidth="1"/>
    <col min="14074" max="14074" width="51" customWidth="1"/>
    <col min="14075" max="14075" width="2.109375" customWidth="1"/>
    <col min="14076" max="14076" width="14.109375" customWidth="1"/>
    <col min="14077" max="14078" width="8.77734375" customWidth="1"/>
    <col min="14079" max="14079" width="2" customWidth="1"/>
    <col min="14080" max="14080" width="14.77734375" customWidth="1"/>
    <col min="14081" max="14081" width="2" customWidth="1"/>
    <col min="14082" max="14082" width="14.77734375" customWidth="1"/>
    <col min="14083" max="14083" width="2.109375" customWidth="1"/>
    <col min="14084" max="14084" width="14.77734375" customWidth="1"/>
    <col min="14085" max="14085" width="2.109375" customWidth="1"/>
    <col min="14086" max="14086" width="14.77734375" customWidth="1"/>
    <col min="14087" max="14088" width="3.77734375" customWidth="1"/>
    <col min="14089" max="14089" width="12.44140625" customWidth="1"/>
    <col min="14090" max="14090" width="2.109375" customWidth="1"/>
    <col min="14091" max="14091" width="12.5546875" customWidth="1"/>
    <col min="14092" max="14092" width="2.109375" customWidth="1"/>
    <col min="14093" max="14093" width="12.77734375" customWidth="1"/>
    <col min="14094" max="14094" width="2.109375" customWidth="1"/>
    <col min="14095" max="14095" width="12.77734375" customWidth="1"/>
    <col min="14096" max="14096" width="2" customWidth="1"/>
    <col min="14097" max="14097" width="11.77734375" customWidth="1"/>
    <col min="14098" max="14098" width="11.44140625" customWidth="1"/>
    <col min="14099" max="14099" width="1.77734375" customWidth="1"/>
    <col min="14100" max="14100" width="11.77734375" customWidth="1"/>
    <col min="14101" max="14101" width="2.109375" customWidth="1"/>
    <col min="14102" max="14102" width="11.44140625" customWidth="1"/>
    <col min="14103" max="14103" width="0.5546875" customWidth="1"/>
    <col min="14104" max="14104" width="2.109375" customWidth="1"/>
    <col min="14105" max="14105" width="10.5546875" customWidth="1"/>
    <col min="14106" max="14106" width="11.109375" customWidth="1"/>
    <col min="14107" max="14107" width="2.109375" customWidth="1"/>
    <col min="14108" max="14108" width="11.109375" customWidth="1"/>
    <col min="14109" max="14109" width="2.109375" customWidth="1"/>
    <col min="14110" max="14110" width="12.44140625" customWidth="1"/>
    <col min="14330" max="14330" width="51" customWidth="1"/>
    <col min="14331" max="14331" width="2.109375" customWidth="1"/>
    <col min="14332" max="14332" width="14.109375" customWidth="1"/>
    <col min="14333" max="14334" width="8.77734375" customWidth="1"/>
    <col min="14335" max="14335" width="2" customWidth="1"/>
    <col min="14336" max="14336" width="14.77734375" customWidth="1"/>
    <col min="14337" max="14337" width="2" customWidth="1"/>
    <col min="14338" max="14338" width="14.77734375" customWidth="1"/>
    <col min="14339" max="14339" width="2.109375" customWidth="1"/>
    <col min="14340" max="14340" width="14.77734375" customWidth="1"/>
    <col min="14341" max="14341" width="2.109375" customWidth="1"/>
    <col min="14342" max="14342" width="14.77734375" customWidth="1"/>
    <col min="14343" max="14344" width="3.77734375" customWidth="1"/>
    <col min="14345" max="14345" width="12.44140625" customWidth="1"/>
    <col min="14346" max="14346" width="2.109375" customWidth="1"/>
    <col min="14347" max="14347" width="12.5546875" customWidth="1"/>
    <col min="14348" max="14348" width="2.109375" customWidth="1"/>
    <col min="14349" max="14349" width="12.77734375" customWidth="1"/>
    <col min="14350" max="14350" width="2.109375" customWidth="1"/>
    <col min="14351" max="14351" width="12.77734375" customWidth="1"/>
    <col min="14352" max="14352" width="2" customWidth="1"/>
    <col min="14353" max="14353" width="11.77734375" customWidth="1"/>
    <col min="14354" max="14354" width="11.44140625" customWidth="1"/>
    <col min="14355" max="14355" width="1.77734375" customWidth="1"/>
    <col min="14356" max="14356" width="11.77734375" customWidth="1"/>
    <col min="14357" max="14357" width="2.109375" customWidth="1"/>
    <col min="14358" max="14358" width="11.44140625" customWidth="1"/>
    <col min="14359" max="14359" width="0.5546875" customWidth="1"/>
    <col min="14360" max="14360" width="2.109375" customWidth="1"/>
    <col min="14361" max="14361" width="10.5546875" customWidth="1"/>
    <col min="14362" max="14362" width="11.109375" customWidth="1"/>
    <col min="14363" max="14363" width="2.109375" customWidth="1"/>
    <col min="14364" max="14364" width="11.109375" customWidth="1"/>
    <col min="14365" max="14365" width="2.109375" customWidth="1"/>
    <col min="14366" max="14366" width="12.44140625" customWidth="1"/>
    <col min="14586" max="14586" width="51" customWidth="1"/>
    <col min="14587" max="14587" width="2.109375" customWidth="1"/>
    <col min="14588" max="14588" width="14.109375" customWidth="1"/>
    <col min="14589" max="14590" width="8.77734375" customWidth="1"/>
    <col min="14591" max="14591" width="2" customWidth="1"/>
    <col min="14592" max="14592" width="14.77734375" customWidth="1"/>
    <col min="14593" max="14593" width="2" customWidth="1"/>
    <col min="14594" max="14594" width="14.77734375" customWidth="1"/>
    <col min="14595" max="14595" width="2.109375" customWidth="1"/>
    <col min="14596" max="14596" width="14.77734375" customWidth="1"/>
    <col min="14597" max="14597" width="2.109375" customWidth="1"/>
    <col min="14598" max="14598" width="14.77734375" customWidth="1"/>
    <col min="14599" max="14600" width="3.77734375" customWidth="1"/>
    <col min="14601" max="14601" width="12.44140625" customWidth="1"/>
    <col min="14602" max="14602" width="2.109375" customWidth="1"/>
    <col min="14603" max="14603" width="12.5546875" customWidth="1"/>
    <col min="14604" max="14604" width="2.109375" customWidth="1"/>
    <col min="14605" max="14605" width="12.77734375" customWidth="1"/>
    <col min="14606" max="14606" width="2.109375" customWidth="1"/>
    <col min="14607" max="14607" width="12.77734375" customWidth="1"/>
    <col min="14608" max="14608" width="2" customWidth="1"/>
    <col min="14609" max="14609" width="11.77734375" customWidth="1"/>
    <col min="14610" max="14610" width="11.44140625" customWidth="1"/>
    <col min="14611" max="14611" width="1.77734375" customWidth="1"/>
    <col min="14612" max="14612" width="11.77734375" customWidth="1"/>
    <col min="14613" max="14613" width="2.109375" customWidth="1"/>
    <col min="14614" max="14614" width="11.44140625" customWidth="1"/>
    <col min="14615" max="14615" width="0.5546875" customWidth="1"/>
    <col min="14616" max="14616" width="2.109375" customWidth="1"/>
    <col min="14617" max="14617" width="10.5546875" customWidth="1"/>
    <col min="14618" max="14618" width="11.109375" customWidth="1"/>
    <col min="14619" max="14619" width="2.109375" customWidth="1"/>
    <col min="14620" max="14620" width="11.109375" customWidth="1"/>
    <col min="14621" max="14621" width="2.109375" customWidth="1"/>
    <col min="14622" max="14622" width="12.44140625" customWidth="1"/>
    <col min="14842" max="14842" width="51" customWidth="1"/>
    <col min="14843" max="14843" width="2.109375" customWidth="1"/>
    <col min="14844" max="14844" width="14.109375" customWidth="1"/>
    <col min="14845" max="14846" width="8.77734375" customWidth="1"/>
    <col min="14847" max="14847" width="2" customWidth="1"/>
    <col min="14848" max="14848" width="14.77734375" customWidth="1"/>
    <col min="14849" max="14849" width="2" customWidth="1"/>
    <col min="14850" max="14850" width="14.77734375" customWidth="1"/>
    <col min="14851" max="14851" width="2.109375" customWidth="1"/>
    <col min="14852" max="14852" width="14.77734375" customWidth="1"/>
    <col min="14853" max="14853" width="2.109375" customWidth="1"/>
    <col min="14854" max="14854" width="14.77734375" customWidth="1"/>
    <col min="14855" max="14856" width="3.77734375" customWidth="1"/>
    <col min="14857" max="14857" width="12.44140625" customWidth="1"/>
    <col min="14858" max="14858" width="2.109375" customWidth="1"/>
    <col min="14859" max="14859" width="12.5546875" customWidth="1"/>
    <col min="14860" max="14860" width="2.109375" customWidth="1"/>
    <col min="14861" max="14861" width="12.77734375" customWidth="1"/>
    <col min="14862" max="14862" width="2.109375" customWidth="1"/>
    <col min="14863" max="14863" width="12.77734375" customWidth="1"/>
    <col min="14864" max="14864" width="2" customWidth="1"/>
    <col min="14865" max="14865" width="11.77734375" customWidth="1"/>
    <col min="14866" max="14866" width="11.44140625" customWidth="1"/>
    <col min="14867" max="14867" width="1.77734375" customWidth="1"/>
    <col min="14868" max="14868" width="11.77734375" customWidth="1"/>
    <col min="14869" max="14869" width="2.109375" customWidth="1"/>
    <col min="14870" max="14870" width="11.44140625" customWidth="1"/>
    <col min="14871" max="14871" width="0.5546875" customWidth="1"/>
    <col min="14872" max="14872" width="2.109375" customWidth="1"/>
    <col min="14873" max="14873" width="10.5546875" customWidth="1"/>
    <col min="14874" max="14874" width="11.109375" customWidth="1"/>
    <col min="14875" max="14875" width="2.109375" customWidth="1"/>
    <col min="14876" max="14876" width="11.109375" customWidth="1"/>
    <col min="14877" max="14877" width="2.109375" customWidth="1"/>
    <col min="14878" max="14878" width="12.44140625" customWidth="1"/>
    <col min="15098" max="15098" width="51" customWidth="1"/>
    <col min="15099" max="15099" width="2.109375" customWidth="1"/>
    <col min="15100" max="15100" width="14.109375" customWidth="1"/>
    <col min="15101" max="15102" width="8.77734375" customWidth="1"/>
    <col min="15103" max="15103" width="2" customWidth="1"/>
    <col min="15104" max="15104" width="14.77734375" customWidth="1"/>
    <col min="15105" max="15105" width="2" customWidth="1"/>
    <col min="15106" max="15106" width="14.77734375" customWidth="1"/>
    <col min="15107" max="15107" width="2.109375" customWidth="1"/>
    <col min="15108" max="15108" width="14.77734375" customWidth="1"/>
    <col min="15109" max="15109" width="2.109375" customWidth="1"/>
    <col min="15110" max="15110" width="14.77734375" customWidth="1"/>
    <col min="15111" max="15112" width="3.77734375" customWidth="1"/>
    <col min="15113" max="15113" width="12.44140625" customWidth="1"/>
    <col min="15114" max="15114" width="2.109375" customWidth="1"/>
    <col min="15115" max="15115" width="12.5546875" customWidth="1"/>
    <col min="15116" max="15116" width="2.109375" customWidth="1"/>
    <col min="15117" max="15117" width="12.77734375" customWidth="1"/>
    <col min="15118" max="15118" width="2.109375" customWidth="1"/>
    <col min="15119" max="15119" width="12.77734375" customWidth="1"/>
    <col min="15120" max="15120" width="2" customWidth="1"/>
    <col min="15121" max="15121" width="11.77734375" customWidth="1"/>
    <col min="15122" max="15122" width="11.44140625" customWidth="1"/>
    <col min="15123" max="15123" width="1.77734375" customWidth="1"/>
    <col min="15124" max="15124" width="11.77734375" customWidth="1"/>
    <col min="15125" max="15125" width="2.109375" customWidth="1"/>
    <col min="15126" max="15126" width="11.44140625" customWidth="1"/>
    <col min="15127" max="15127" width="0.5546875" customWidth="1"/>
    <col min="15128" max="15128" width="2.109375" customWidth="1"/>
    <col min="15129" max="15129" width="10.5546875" customWidth="1"/>
    <col min="15130" max="15130" width="11.109375" customWidth="1"/>
    <col min="15131" max="15131" width="2.109375" customWidth="1"/>
    <col min="15132" max="15132" width="11.109375" customWidth="1"/>
    <col min="15133" max="15133" width="2.109375" customWidth="1"/>
    <col min="15134" max="15134" width="12.44140625" customWidth="1"/>
    <col min="15354" max="15354" width="51" customWidth="1"/>
    <col min="15355" max="15355" width="2.109375" customWidth="1"/>
    <col min="15356" max="15356" width="14.109375" customWidth="1"/>
    <col min="15357" max="15358" width="8.77734375" customWidth="1"/>
    <col min="15359" max="15359" width="2" customWidth="1"/>
    <col min="15360" max="15360" width="14.77734375" customWidth="1"/>
    <col min="15361" max="15361" width="2" customWidth="1"/>
    <col min="15362" max="15362" width="14.77734375" customWidth="1"/>
    <col min="15363" max="15363" width="2.109375" customWidth="1"/>
    <col min="15364" max="15364" width="14.77734375" customWidth="1"/>
    <col min="15365" max="15365" width="2.109375" customWidth="1"/>
    <col min="15366" max="15366" width="14.77734375" customWidth="1"/>
    <col min="15367" max="15368" width="3.77734375" customWidth="1"/>
    <col min="15369" max="15369" width="12.44140625" customWidth="1"/>
    <col min="15370" max="15370" width="2.109375" customWidth="1"/>
    <col min="15371" max="15371" width="12.5546875" customWidth="1"/>
    <col min="15372" max="15372" width="2.109375" customWidth="1"/>
    <col min="15373" max="15373" width="12.77734375" customWidth="1"/>
    <col min="15374" max="15374" width="2.109375" customWidth="1"/>
    <col min="15375" max="15375" width="12.77734375" customWidth="1"/>
    <col min="15376" max="15376" width="2" customWidth="1"/>
    <col min="15377" max="15377" width="11.77734375" customWidth="1"/>
    <col min="15378" max="15378" width="11.44140625" customWidth="1"/>
    <col min="15379" max="15379" width="1.77734375" customWidth="1"/>
    <col min="15380" max="15380" width="11.77734375" customWidth="1"/>
    <col min="15381" max="15381" width="2.109375" customWidth="1"/>
    <col min="15382" max="15382" width="11.44140625" customWidth="1"/>
    <col min="15383" max="15383" width="0.5546875" customWidth="1"/>
    <col min="15384" max="15384" width="2.109375" customWidth="1"/>
    <col min="15385" max="15385" width="10.5546875" customWidth="1"/>
    <col min="15386" max="15386" width="11.109375" customWidth="1"/>
    <col min="15387" max="15387" width="2.109375" customWidth="1"/>
    <col min="15388" max="15388" width="11.109375" customWidth="1"/>
    <col min="15389" max="15389" width="2.109375" customWidth="1"/>
    <col min="15390" max="15390" width="12.44140625" customWidth="1"/>
    <col min="15610" max="15610" width="51" customWidth="1"/>
    <col min="15611" max="15611" width="2.109375" customWidth="1"/>
    <col min="15612" max="15612" width="14.109375" customWidth="1"/>
    <col min="15613" max="15614" width="8.77734375" customWidth="1"/>
    <col min="15615" max="15615" width="2" customWidth="1"/>
    <col min="15616" max="15616" width="14.77734375" customWidth="1"/>
    <col min="15617" max="15617" width="2" customWidth="1"/>
    <col min="15618" max="15618" width="14.77734375" customWidth="1"/>
    <col min="15619" max="15619" width="2.109375" customWidth="1"/>
    <col min="15620" max="15620" width="14.77734375" customWidth="1"/>
    <col min="15621" max="15621" width="2.109375" customWidth="1"/>
    <col min="15622" max="15622" width="14.77734375" customWidth="1"/>
    <col min="15623" max="15624" width="3.77734375" customWidth="1"/>
    <col min="15625" max="15625" width="12.44140625" customWidth="1"/>
    <col min="15626" max="15626" width="2.109375" customWidth="1"/>
    <col min="15627" max="15627" width="12.5546875" customWidth="1"/>
    <col min="15628" max="15628" width="2.109375" customWidth="1"/>
    <col min="15629" max="15629" width="12.77734375" customWidth="1"/>
    <col min="15630" max="15630" width="2.109375" customWidth="1"/>
    <col min="15631" max="15631" width="12.77734375" customWidth="1"/>
    <col min="15632" max="15632" width="2" customWidth="1"/>
    <col min="15633" max="15633" width="11.77734375" customWidth="1"/>
    <col min="15634" max="15634" width="11.44140625" customWidth="1"/>
    <col min="15635" max="15635" width="1.77734375" customWidth="1"/>
    <col min="15636" max="15636" width="11.77734375" customWidth="1"/>
    <col min="15637" max="15637" width="2.109375" customWidth="1"/>
    <col min="15638" max="15638" width="11.44140625" customWidth="1"/>
    <col min="15639" max="15639" width="0.5546875" customWidth="1"/>
    <col min="15640" max="15640" width="2.109375" customWidth="1"/>
    <col min="15641" max="15641" width="10.5546875" customWidth="1"/>
    <col min="15642" max="15642" width="11.109375" customWidth="1"/>
    <col min="15643" max="15643" width="2.109375" customWidth="1"/>
    <col min="15644" max="15644" width="11.109375" customWidth="1"/>
    <col min="15645" max="15645" width="2.109375" customWidth="1"/>
    <col min="15646" max="15646" width="12.44140625" customWidth="1"/>
    <col min="15866" max="15866" width="51" customWidth="1"/>
    <col min="15867" max="15867" width="2.109375" customWidth="1"/>
    <col min="15868" max="15868" width="14.109375" customWidth="1"/>
    <col min="15869" max="15870" width="8.77734375" customWidth="1"/>
    <col min="15871" max="15871" width="2" customWidth="1"/>
    <col min="15872" max="15872" width="14.77734375" customWidth="1"/>
    <col min="15873" max="15873" width="2" customWidth="1"/>
    <col min="15874" max="15874" width="14.77734375" customWidth="1"/>
    <col min="15875" max="15875" width="2.109375" customWidth="1"/>
    <col min="15876" max="15876" width="14.77734375" customWidth="1"/>
    <col min="15877" max="15877" width="2.109375" customWidth="1"/>
    <col min="15878" max="15878" width="14.77734375" customWidth="1"/>
    <col min="15879" max="15880" width="3.77734375" customWidth="1"/>
    <col min="15881" max="15881" width="12.44140625" customWidth="1"/>
    <col min="15882" max="15882" width="2.109375" customWidth="1"/>
    <col min="15883" max="15883" width="12.5546875" customWidth="1"/>
    <col min="15884" max="15884" width="2.109375" customWidth="1"/>
    <col min="15885" max="15885" width="12.77734375" customWidth="1"/>
    <col min="15886" max="15886" width="2.109375" customWidth="1"/>
    <col min="15887" max="15887" width="12.77734375" customWidth="1"/>
    <col min="15888" max="15888" width="2" customWidth="1"/>
    <col min="15889" max="15889" width="11.77734375" customWidth="1"/>
    <col min="15890" max="15890" width="11.44140625" customWidth="1"/>
    <col min="15891" max="15891" width="1.77734375" customWidth="1"/>
    <col min="15892" max="15892" width="11.77734375" customWidth="1"/>
    <col min="15893" max="15893" width="2.109375" customWidth="1"/>
    <col min="15894" max="15894" width="11.44140625" customWidth="1"/>
    <col min="15895" max="15895" width="0.5546875" customWidth="1"/>
    <col min="15896" max="15896" width="2.109375" customWidth="1"/>
    <col min="15897" max="15897" width="10.5546875" customWidth="1"/>
    <col min="15898" max="15898" width="11.109375" customWidth="1"/>
    <col min="15899" max="15899" width="2.109375" customWidth="1"/>
    <col min="15900" max="15900" width="11.109375" customWidth="1"/>
    <col min="15901" max="15901" width="2.109375" customWidth="1"/>
    <col min="15902" max="15902" width="12.44140625" customWidth="1"/>
    <col min="16122" max="16122" width="51" customWidth="1"/>
    <col min="16123" max="16123" width="2.109375" customWidth="1"/>
    <col min="16124" max="16124" width="14.109375" customWidth="1"/>
    <col min="16125" max="16126" width="8.77734375" customWidth="1"/>
    <col min="16127" max="16127" width="2" customWidth="1"/>
    <col min="16128" max="16128" width="14.77734375" customWidth="1"/>
    <col min="16129" max="16129" width="2" customWidth="1"/>
    <col min="16130" max="16130" width="14.77734375" customWidth="1"/>
    <col min="16131" max="16131" width="2.109375" customWidth="1"/>
    <col min="16132" max="16132" width="14.77734375" customWidth="1"/>
    <col min="16133" max="16133" width="2.109375" customWidth="1"/>
    <col min="16134" max="16134" width="14.77734375" customWidth="1"/>
    <col min="16135" max="16136" width="3.77734375" customWidth="1"/>
    <col min="16137" max="16137" width="12.44140625" customWidth="1"/>
    <col min="16138" max="16138" width="2.109375" customWidth="1"/>
    <col min="16139" max="16139" width="12.5546875" customWidth="1"/>
    <col min="16140" max="16140" width="2.109375" customWidth="1"/>
    <col min="16141" max="16141" width="12.77734375" customWidth="1"/>
    <col min="16142" max="16142" width="2.109375" customWidth="1"/>
    <col min="16143" max="16143" width="12.77734375" customWidth="1"/>
    <col min="16144" max="16144" width="2" customWidth="1"/>
    <col min="16145" max="16145" width="11.77734375" customWidth="1"/>
    <col min="16146" max="16146" width="11.44140625" customWidth="1"/>
    <col min="16147" max="16147" width="1.77734375" customWidth="1"/>
    <col min="16148" max="16148" width="11.77734375" customWidth="1"/>
    <col min="16149" max="16149" width="2.109375" customWidth="1"/>
    <col min="16150" max="16150" width="11.44140625" customWidth="1"/>
    <col min="16151" max="16151" width="0.5546875" customWidth="1"/>
    <col min="16152" max="16152" width="2.109375" customWidth="1"/>
    <col min="16153" max="16153" width="10.5546875" customWidth="1"/>
    <col min="16154" max="16154" width="11.109375" customWidth="1"/>
    <col min="16155" max="16155" width="2.109375" customWidth="1"/>
    <col min="16156" max="16156" width="11.109375" customWidth="1"/>
    <col min="16157" max="16157" width="2.109375" customWidth="1"/>
    <col min="16158" max="16158" width="12.44140625" customWidth="1"/>
  </cols>
  <sheetData>
    <row r="1" spans="1:11">
      <c r="A1" s="202" t="s">
        <v>60</v>
      </c>
    </row>
    <row r="3" spans="1:11" ht="18" customHeight="1">
      <c r="A3" s="29" t="s">
        <v>112</v>
      </c>
      <c r="B3" s="28"/>
      <c r="C3" s="42"/>
      <c r="D3" s="42"/>
      <c r="E3" s="42"/>
      <c r="F3" s="42"/>
      <c r="G3" s="42"/>
      <c r="H3" s="42"/>
      <c r="I3" s="42"/>
      <c r="J3" s="42"/>
      <c r="K3" s="42"/>
    </row>
    <row r="4" spans="1:11" ht="18" customHeight="1">
      <c r="A4" s="29" t="s">
        <v>153</v>
      </c>
      <c r="B4" s="28"/>
      <c r="C4" s="42"/>
      <c r="D4" s="42"/>
      <c r="E4" s="42"/>
      <c r="F4" s="42"/>
      <c r="G4" s="42"/>
      <c r="H4" s="42"/>
      <c r="I4" s="42"/>
      <c r="J4" s="42"/>
      <c r="K4" s="42"/>
    </row>
    <row r="5" spans="1:11" ht="18" customHeight="1">
      <c r="A5" s="29" t="s">
        <v>217</v>
      </c>
      <c r="B5" s="119"/>
      <c r="C5" s="120"/>
      <c r="D5" s="120"/>
      <c r="E5" s="120"/>
      <c r="F5" s="120"/>
      <c r="G5" s="120"/>
      <c r="H5" s="120"/>
      <c r="I5" s="120"/>
      <c r="J5" s="120"/>
      <c r="K5" s="121" t="s">
        <v>154</v>
      </c>
    </row>
    <row r="6" spans="1:11" ht="18" customHeight="1">
      <c r="A6" s="144" t="s">
        <v>155</v>
      </c>
      <c r="B6" s="119"/>
      <c r="C6" s="120"/>
      <c r="D6" s="120"/>
      <c r="E6" s="120"/>
      <c r="F6" s="120"/>
      <c r="G6" s="120"/>
      <c r="H6" s="120"/>
      <c r="I6" s="120"/>
      <c r="J6" s="120"/>
      <c r="K6" s="36" t="s">
        <v>189</v>
      </c>
    </row>
    <row r="7" spans="1:11" ht="18" customHeight="1">
      <c r="A7" s="144" t="s">
        <v>156</v>
      </c>
      <c r="B7" s="119"/>
      <c r="C7" s="120"/>
      <c r="D7" s="120"/>
      <c r="E7" s="120"/>
      <c r="F7" s="120"/>
      <c r="G7" s="120"/>
      <c r="H7" s="120"/>
      <c r="I7" s="120"/>
      <c r="J7" s="120"/>
      <c r="K7" s="36"/>
    </row>
    <row r="8" spans="1:11" ht="18" customHeight="1">
      <c r="A8" s="81" t="s">
        <v>1289</v>
      </c>
      <c r="B8" s="119"/>
      <c r="C8" s="120"/>
      <c r="D8" s="120"/>
      <c r="E8" s="120"/>
      <c r="F8" s="120"/>
      <c r="G8" s="120"/>
      <c r="H8" s="120"/>
      <c r="I8" s="120"/>
      <c r="J8" s="120"/>
      <c r="K8" s="120"/>
    </row>
    <row r="9" spans="1:11" ht="16.350000000000001" customHeight="1">
      <c r="A9" s="33" t="s">
        <v>157</v>
      </c>
      <c r="B9" s="1"/>
      <c r="C9" s="120"/>
      <c r="D9" s="120"/>
      <c r="E9" s="120"/>
      <c r="F9" s="120"/>
      <c r="G9" s="120"/>
      <c r="H9" s="120"/>
      <c r="I9" s="120"/>
      <c r="J9" s="120"/>
      <c r="K9" s="120"/>
    </row>
    <row r="10" spans="1:11" ht="18">
      <c r="A10" s="80"/>
      <c r="B10" s="119"/>
      <c r="C10" s="120"/>
      <c r="D10" s="120"/>
      <c r="E10" s="120"/>
      <c r="F10" s="120"/>
      <c r="G10" s="120"/>
      <c r="H10" s="120"/>
      <c r="I10" s="120"/>
      <c r="J10" s="120"/>
      <c r="K10" s="120"/>
    </row>
    <row r="11" spans="1:11">
      <c r="A11" s="122"/>
      <c r="B11" s="119"/>
      <c r="C11" s="120"/>
      <c r="D11" s="120"/>
      <c r="E11" s="120"/>
      <c r="F11" s="120"/>
      <c r="G11" s="120"/>
      <c r="H11" s="120"/>
      <c r="I11" s="120"/>
      <c r="J11" s="120"/>
      <c r="K11" s="120"/>
    </row>
    <row r="12" spans="1:11" ht="15.75">
      <c r="A12" s="31"/>
      <c r="B12" s="31"/>
      <c r="C12" s="762"/>
      <c r="D12" s="762"/>
      <c r="E12" s="762"/>
      <c r="F12" s="762"/>
      <c r="G12" s="762"/>
      <c r="H12" s="762"/>
      <c r="I12" s="762"/>
      <c r="J12" s="762"/>
      <c r="K12" s="762"/>
    </row>
    <row r="13" spans="1:11" ht="15.75">
      <c r="A13" s="31"/>
      <c r="B13" s="31"/>
      <c r="C13" s="39"/>
      <c r="D13" s="39"/>
      <c r="E13" s="39"/>
      <c r="F13" s="39"/>
      <c r="G13" s="39"/>
      <c r="H13" s="39"/>
      <c r="I13" s="39"/>
      <c r="J13" s="39"/>
      <c r="K13" s="404" t="s">
        <v>158</v>
      </c>
    </row>
    <row r="14" spans="1:11" ht="15.75">
      <c r="A14" s="31"/>
      <c r="B14" s="31"/>
      <c r="C14" s="39"/>
      <c r="D14" s="39"/>
      <c r="E14" s="39"/>
      <c r="F14" s="39"/>
      <c r="G14" s="39"/>
      <c r="H14" s="39"/>
      <c r="I14" s="39"/>
      <c r="J14" s="39"/>
      <c r="K14" s="125" t="s">
        <v>159</v>
      </c>
    </row>
    <row r="15" spans="1:11" ht="15.75">
      <c r="A15" s="31"/>
      <c r="B15" s="31"/>
      <c r="C15" s="763" t="s">
        <v>160</v>
      </c>
      <c r="D15" s="763"/>
      <c r="E15" s="763"/>
      <c r="F15" s="763"/>
      <c r="G15" s="763"/>
      <c r="H15" s="39"/>
      <c r="I15" s="39"/>
      <c r="J15" s="39"/>
      <c r="K15" s="125" t="s">
        <v>161</v>
      </c>
    </row>
    <row r="16" spans="1:11" ht="15.75">
      <c r="A16" s="31"/>
      <c r="B16" s="31"/>
      <c r="C16" s="404" t="s">
        <v>162</v>
      </c>
      <c r="D16" s="404"/>
      <c r="E16" s="390" t="s">
        <v>163</v>
      </c>
      <c r="F16" s="404"/>
      <c r="G16" s="125" t="s">
        <v>164</v>
      </c>
      <c r="H16" s="39"/>
      <c r="I16" s="391" t="s">
        <v>165</v>
      </c>
      <c r="J16" s="39"/>
      <c r="K16" s="125" t="s">
        <v>166</v>
      </c>
    </row>
    <row r="17" spans="1:11">
      <c r="A17" s="1"/>
      <c r="B17" s="119"/>
      <c r="C17" s="126"/>
      <c r="D17" s="120"/>
      <c r="E17" s="120"/>
      <c r="F17" s="120"/>
      <c r="G17" s="126"/>
      <c r="H17" s="120"/>
      <c r="I17" s="126"/>
      <c r="J17" s="120"/>
      <c r="K17" s="126"/>
    </row>
    <row r="18" spans="1:11" ht="15.75">
      <c r="A18" s="99" t="s">
        <v>72</v>
      </c>
      <c r="B18" s="31"/>
      <c r="C18" s="30"/>
      <c r="D18" s="30"/>
      <c r="E18" s="30"/>
      <c r="F18" s="30"/>
      <c r="G18" s="30"/>
      <c r="H18" s="30"/>
      <c r="I18" s="30"/>
      <c r="J18" s="30"/>
      <c r="K18" s="30"/>
    </row>
    <row r="19" spans="1:11">
      <c r="A19" s="100" t="s">
        <v>218</v>
      </c>
      <c r="B19" s="31" t="s">
        <v>74</v>
      </c>
      <c r="C19" s="127">
        <v>610000</v>
      </c>
      <c r="D19" s="127"/>
      <c r="E19" s="127">
        <v>1099000</v>
      </c>
      <c r="F19" s="127"/>
      <c r="G19" s="127">
        <v>1093000</v>
      </c>
      <c r="H19" s="133"/>
      <c r="I19" s="127">
        <f>ROUND('Exhibit A-2 Summary'!E20,-2)</f>
        <v>629400</v>
      </c>
      <c r="J19" s="133"/>
      <c r="K19" s="133">
        <f t="shared" ref="K19:K21" si="0">ROUND(SUM(I19)-SUM(G19),1)</f>
        <v>-463600</v>
      </c>
    </row>
    <row r="20" spans="1:11">
      <c r="A20" s="100" t="s">
        <v>208</v>
      </c>
      <c r="B20" s="31" t="s">
        <v>74</v>
      </c>
      <c r="C20" s="102">
        <v>90844000</v>
      </c>
      <c r="D20" s="88"/>
      <c r="E20" s="102">
        <v>94770000</v>
      </c>
      <c r="F20" s="102"/>
      <c r="G20" s="102">
        <v>94227000</v>
      </c>
      <c r="H20" s="19"/>
      <c r="I20" s="16">
        <f>ROUND('Exhibit A-2 Summary'!E21,-2)+100</f>
        <v>95980500</v>
      </c>
      <c r="J20" s="19"/>
      <c r="K20" s="19">
        <f t="shared" si="0"/>
        <v>1753500</v>
      </c>
    </row>
    <row r="21" spans="1:11">
      <c r="A21" s="100" t="s">
        <v>209</v>
      </c>
      <c r="B21" s="31" t="s">
        <v>74</v>
      </c>
      <c r="C21" s="102">
        <v>0</v>
      </c>
      <c r="D21" s="88"/>
      <c r="E21" s="102">
        <v>0</v>
      </c>
      <c r="F21" s="102"/>
      <c r="G21" s="102">
        <v>0</v>
      </c>
      <c r="H21" s="19"/>
      <c r="I21" s="16">
        <f>ROUND('Exhibit A-2 Summary'!E48,-2)</f>
        <v>0</v>
      </c>
      <c r="J21" s="19"/>
      <c r="K21" s="19">
        <f t="shared" si="0"/>
        <v>0</v>
      </c>
    </row>
    <row r="22" spans="1:11" ht="15.75">
      <c r="A22" s="40" t="s">
        <v>198</v>
      </c>
      <c r="B22" s="31" t="s">
        <v>74</v>
      </c>
      <c r="C22" s="17">
        <f>ROUND(SUM(C19:C21),1)</f>
        <v>91454000</v>
      </c>
      <c r="D22" s="39"/>
      <c r="E22" s="514">
        <f>ROUND(SUM(E19:E21),1)</f>
        <v>95869000</v>
      </c>
      <c r="F22" s="22"/>
      <c r="G22" s="17">
        <f>ROUND(SUM(G19:G21),1)</f>
        <v>95320000</v>
      </c>
      <c r="H22" s="22"/>
      <c r="I22" s="17">
        <f>ROUND(SUM(I19:I21),1)</f>
        <v>96609900</v>
      </c>
      <c r="J22" s="22"/>
      <c r="K22" s="17">
        <f>ROUND(SUM(K19:K21),1)</f>
        <v>1289900</v>
      </c>
    </row>
    <row r="23" spans="1:11">
      <c r="A23" s="31"/>
      <c r="B23" s="31" t="s">
        <v>74</v>
      </c>
      <c r="C23" s="38"/>
      <c r="D23" s="30"/>
      <c r="E23" s="30"/>
      <c r="F23" s="30"/>
      <c r="G23" s="38"/>
      <c r="H23" s="30"/>
      <c r="I23" s="38"/>
      <c r="J23" s="30"/>
      <c r="K23" s="38"/>
    </row>
    <row r="24" spans="1:11" ht="15.75">
      <c r="A24" s="33" t="s">
        <v>80</v>
      </c>
      <c r="B24" s="31" t="s">
        <v>74</v>
      </c>
      <c r="C24" s="30"/>
      <c r="D24" s="30"/>
      <c r="E24" s="30"/>
      <c r="F24" s="30"/>
      <c r="G24" s="30"/>
      <c r="H24" s="30"/>
      <c r="I24" s="30"/>
      <c r="J24" s="30"/>
      <c r="K24" s="30"/>
    </row>
    <row r="25" spans="1:11">
      <c r="A25" s="100" t="s">
        <v>178</v>
      </c>
      <c r="B25" s="31" t="s">
        <v>74</v>
      </c>
      <c r="C25" s="102">
        <v>85512000</v>
      </c>
      <c r="D25" s="102"/>
      <c r="E25" s="102">
        <v>88531000</v>
      </c>
      <c r="F25" s="102"/>
      <c r="G25" s="102">
        <v>87860000</v>
      </c>
      <c r="H25" s="19"/>
      <c r="I25" s="26">
        <f>ROUND('Exhibit A-2 Summary'!E37,-2)-100</f>
        <v>88625800</v>
      </c>
      <c r="J25" s="19"/>
      <c r="K25" s="19">
        <f t="shared" ref="K25:K28" si="1">ROUND(SUM(I25)-SUM(G25),1)</f>
        <v>765800</v>
      </c>
    </row>
    <row r="26" spans="1:11">
      <c r="A26" s="100" t="s">
        <v>179</v>
      </c>
      <c r="B26" s="31" t="s">
        <v>74</v>
      </c>
      <c r="C26" s="102">
        <v>3008000</v>
      </c>
      <c r="D26" s="102"/>
      <c r="E26" s="102">
        <v>3011000</v>
      </c>
      <c r="F26" s="102"/>
      <c r="G26" s="102">
        <v>2902000</v>
      </c>
      <c r="H26" s="19"/>
      <c r="I26" s="26">
        <f>ROUND('Exhibit A-2 Summary'!E39+'Exhibit A-2 Summary'!E40,-2)</f>
        <v>3194200</v>
      </c>
      <c r="J26" s="19"/>
      <c r="K26" s="19">
        <f t="shared" si="1"/>
        <v>292200</v>
      </c>
    </row>
    <row r="27" spans="1:11">
      <c r="A27" s="34" t="s">
        <v>199</v>
      </c>
      <c r="B27" s="31" t="s">
        <v>74</v>
      </c>
      <c r="C27" s="102">
        <v>396000</v>
      </c>
      <c r="D27" s="102"/>
      <c r="E27" s="102">
        <v>396000</v>
      </c>
      <c r="F27" s="102"/>
      <c r="G27" s="102">
        <v>396000</v>
      </c>
      <c r="H27" s="19"/>
      <c r="I27" s="26">
        <f>ROUND('Exhibit A-2 Summary'!E41,-2)</f>
        <v>426800</v>
      </c>
      <c r="J27" s="19"/>
      <c r="K27" s="19">
        <f t="shared" si="1"/>
        <v>30800</v>
      </c>
    </row>
    <row r="28" spans="1:11">
      <c r="A28" s="34" t="s">
        <v>219</v>
      </c>
      <c r="B28" s="31" t="s">
        <v>74</v>
      </c>
      <c r="C28" s="102">
        <v>2910000</v>
      </c>
      <c r="D28" s="102"/>
      <c r="E28" s="102">
        <v>3508000</v>
      </c>
      <c r="F28" s="102"/>
      <c r="G28" s="102">
        <v>3708000</v>
      </c>
      <c r="H28" s="19"/>
      <c r="I28" s="16">
        <f>ROUND(-'Exhibit A-2 Summary'!E49,-2)+100</f>
        <v>3716900</v>
      </c>
      <c r="J28" s="19"/>
      <c r="K28" s="19">
        <f t="shared" si="1"/>
        <v>8900</v>
      </c>
    </row>
    <row r="29" spans="1:11" ht="15.75">
      <c r="A29" s="40" t="s">
        <v>220</v>
      </c>
      <c r="B29" s="31" t="s">
        <v>74</v>
      </c>
      <c r="C29" s="17">
        <f>ROUND(SUM(C25:C28),1)</f>
        <v>91826000</v>
      </c>
      <c r="D29" s="22"/>
      <c r="E29" s="514">
        <f>ROUND(SUM(E25:E28),1)</f>
        <v>95446000</v>
      </c>
      <c r="F29" s="22"/>
      <c r="G29" s="17">
        <f>ROUND(SUM(G25:G28),1)</f>
        <v>94866000</v>
      </c>
      <c r="H29" s="22"/>
      <c r="I29" s="17">
        <f>ROUND(SUM(I25:I28),1)</f>
        <v>95963700</v>
      </c>
      <c r="J29" s="22"/>
      <c r="K29" s="17">
        <f>ROUND(SUM(K25:K28),1)</f>
        <v>1097700</v>
      </c>
    </row>
    <row r="30" spans="1:11">
      <c r="A30" s="31"/>
      <c r="B30" s="31"/>
      <c r="C30" s="18"/>
      <c r="D30" s="19"/>
      <c r="E30" s="19"/>
      <c r="F30" s="19"/>
      <c r="G30" s="18"/>
      <c r="H30" s="19"/>
      <c r="I30" s="18"/>
      <c r="J30" s="19"/>
      <c r="K30" s="18"/>
    </row>
    <row r="31" spans="1:11" ht="15.75">
      <c r="A31" s="33" t="s">
        <v>186</v>
      </c>
      <c r="B31" s="31"/>
      <c r="C31" s="19"/>
      <c r="D31" s="19"/>
      <c r="E31" s="19"/>
      <c r="F31" s="19"/>
      <c r="G31" s="19"/>
      <c r="H31" s="19"/>
      <c r="I31" s="19"/>
      <c r="J31" s="19"/>
      <c r="K31" s="19"/>
    </row>
    <row r="32" spans="1:11" ht="15.75">
      <c r="A32" s="40" t="s">
        <v>187</v>
      </c>
      <c r="B32" s="31" t="s">
        <v>74</v>
      </c>
      <c r="C32" s="22">
        <f>ROUND(SUM(C22)-SUM(C29),1)</f>
        <v>-372000</v>
      </c>
      <c r="D32" s="22"/>
      <c r="E32" s="392">
        <f>ROUND(SUM(E22)-SUM(E29),1)</f>
        <v>423000</v>
      </c>
      <c r="F32" s="22"/>
      <c r="G32" s="22">
        <f>ROUND(SUM(G22)-SUM(G29),1)</f>
        <v>454000</v>
      </c>
      <c r="H32" s="22"/>
      <c r="I32" s="22">
        <f>ROUND(SUM(I22)-SUM(I29),1)</f>
        <v>646200</v>
      </c>
      <c r="J32" s="22"/>
      <c r="K32" s="22">
        <f>ROUND(SUM(K22)-SUM(K29),1)</f>
        <v>192200</v>
      </c>
    </row>
    <row r="33" spans="1:11">
      <c r="A33" s="31"/>
      <c r="B33" s="31"/>
      <c r="C33" s="18"/>
      <c r="D33" s="19"/>
      <c r="E33" s="19"/>
      <c r="F33" s="19"/>
      <c r="G33" s="18"/>
      <c r="H33" s="19"/>
      <c r="I33" s="18"/>
      <c r="J33" s="19"/>
      <c r="K33" s="18"/>
    </row>
    <row r="34" spans="1:11" ht="24" customHeight="1">
      <c r="A34" s="40" t="s">
        <v>103</v>
      </c>
      <c r="B34" s="2" t="s">
        <v>74</v>
      </c>
      <c r="C34" s="22">
        <v>7829000</v>
      </c>
      <c r="D34" s="135"/>
      <c r="E34" s="22">
        <f>C34</f>
        <v>7829000</v>
      </c>
      <c r="F34" s="135"/>
      <c r="G34" s="22">
        <f>E34</f>
        <v>7829000</v>
      </c>
      <c r="H34" s="135"/>
      <c r="I34" s="22">
        <f>ROUND('Exhibit A-2 Federal'!Q51,-2)</f>
        <v>7830500</v>
      </c>
      <c r="J34" s="135"/>
      <c r="K34" s="22">
        <f>ROUND(SUM(I34)-SUM(G34),1)</f>
        <v>1500</v>
      </c>
    </row>
    <row r="35" spans="1:11" ht="24.75" customHeight="1" thickBot="1">
      <c r="A35" s="40" t="s">
        <v>104</v>
      </c>
      <c r="B35" s="31" t="s">
        <v>74</v>
      </c>
      <c r="C35" s="137">
        <f>ROUND(SUM(C31:C34),1)</f>
        <v>7457000</v>
      </c>
      <c r="D35" s="37"/>
      <c r="E35" s="137">
        <f>ROUND(SUM(E31:E34),1)</f>
        <v>8252000</v>
      </c>
      <c r="F35" s="37"/>
      <c r="G35" s="137">
        <f>ROUND(SUM(G31:G34),1)</f>
        <v>8283000</v>
      </c>
      <c r="H35" s="37"/>
      <c r="I35" s="137">
        <f>ROUND(SUM(I32:I34),1)</f>
        <v>8476700</v>
      </c>
      <c r="J35" s="37"/>
      <c r="K35" s="137">
        <f>ROUND(SUM(K32:K34),1)</f>
        <v>193700</v>
      </c>
    </row>
    <row r="36" spans="1:11" ht="15.75" thickTop="1">
      <c r="A36" s="1"/>
      <c r="B36" s="2"/>
      <c r="C36" s="136"/>
      <c r="D36" s="135"/>
      <c r="E36" s="135"/>
      <c r="F36" s="135"/>
      <c r="G36" s="135"/>
      <c r="H36" s="135"/>
      <c r="I36" s="135"/>
      <c r="J36" s="135"/>
      <c r="K36" s="135"/>
    </row>
    <row r="37" spans="1:11">
      <c r="A37" s="325"/>
      <c r="B37" s="2"/>
      <c r="C37" s="19"/>
      <c r="D37" s="135"/>
      <c r="E37" s="135"/>
      <c r="F37" s="135"/>
      <c r="G37" s="135"/>
      <c r="H37" s="135"/>
      <c r="I37" s="135"/>
      <c r="J37" s="135"/>
      <c r="K37" s="135"/>
    </row>
    <row r="38" spans="1:11">
      <c r="A38" s="1"/>
      <c r="B38" s="2"/>
      <c r="C38" s="19"/>
      <c r="D38" s="135"/>
      <c r="E38" s="135"/>
      <c r="F38" s="135"/>
      <c r="G38" s="135"/>
      <c r="H38" s="135"/>
      <c r="I38" s="135"/>
      <c r="J38" s="135"/>
      <c r="K38" s="135"/>
    </row>
    <row r="39" spans="1:11" ht="15.75">
      <c r="A39" s="233"/>
      <c r="C39" s="135"/>
      <c r="D39" s="135"/>
      <c r="E39" s="135"/>
      <c r="F39" s="135"/>
      <c r="G39" s="135"/>
      <c r="H39" s="135"/>
      <c r="I39" s="135"/>
      <c r="J39" s="135"/>
      <c r="K39" s="135"/>
    </row>
    <row r="40" spans="1:11" ht="15.75">
      <c r="A40" s="233"/>
      <c r="C40" s="135"/>
      <c r="D40" s="135"/>
      <c r="E40" s="135"/>
      <c r="F40" s="135"/>
      <c r="G40" s="135"/>
      <c r="H40" s="135"/>
      <c r="I40" s="135" t="s">
        <v>74</v>
      </c>
      <c r="J40" s="135"/>
      <c r="K40" s="135"/>
    </row>
  </sheetData>
  <mergeCells count="2">
    <mergeCell ref="C12:K12"/>
    <mergeCell ref="C15:G15"/>
  </mergeCells>
  <printOptions horizontalCentered="1"/>
  <pageMargins left="0.25" right="0.25" top="0.75" bottom="0.25" header="0" footer="0.25"/>
  <pageSetup scale="12" orientation="landscape" r:id="rId1"/>
  <headerFooter scaleWithDoc="0">
    <oddFooter>&amp;R&amp;8 15</oddFooter>
  </headerFooter>
  <customProperties>
    <customPr name="SheetOptions"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87</vt:i4>
      </vt:variant>
    </vt:vector>
  </HeadingPairs>
  <TitlesOfParts>
    <vt:vector size="120" baseType="lpstr">
      <vt:lpstr>Table of Contents</vt:lpstr>
      <vt:lpstr>Exhibit A</vt:lpstr>
      <vt:lpstr>Exhibit A Supplemental</vt:lpstr>
      <vt:lpstr>Exhibit B</vt:lpstr>
      <vt:lpstr>Exhibit C</vt:lpstr>
      <vt:lpstr>Exhibit D General</vt:lpstr>
      <vt:lpstr>Exhibit D Special</vt:lpstr>
      <vt:lpstr>Exhibit D Special State</vt:lpstr>
      <vt:lpstr>Exhibit D Special Federal</vt:lpstr>
      <vt:lpstr>Exhibit D Debt</vt:lpstr>
      <vt:lpstr>Exhibit D Capital</vt:lpstr>
      <vt:lpstr>Exhibit D Capital State</vt:lpstr>
      <vt:lpstr>Exhibit D Capital Federal</vt:lpstr>
      <vt:lpstr>Footnotes 1 - 8</vt:lpstr>
      <vt:lpstr>Footnote 9</vt:lpstr>
      <vt:lpstr>Footnote 10</vt:lpstr>
      <vt:lpstr>Footnote 11</vt:lpstr>
      <vt:lpstr>Footnote 12</vt:lpstr>
      <vt:lpstr>Footnote 13</vt:lpstr>
      <vt:lpstr>Footnote 14</vt:lpstr>
      <vt:lpstr>Exhibit A-1</vt:lpstr>
      <vt:lpstr>Exhibit A-2 State</vt:lpstr>
      <vt:lpstr>Exhibit A-2 Federal</vt:lpstr>
      <vt:lpstr>Exhibit A-2 Summary</vt:lpstr>
      <vt:lpstr>Exhibit A-3</vt:lpstr>
      <vt:lpstr>Exhibit A-4 </vt:lpstr>
      <vt:lpstr>Exhibit A-4  State - Federal</vt:lpstr>
      <vt:lpstr>Exhibit B-1</vt:lpstr>
      <vt:lpstr>Exhibit B-2</vt:lpstr>
      <vt:lpstr>Exhibit C-1</vt:lpstr>
      <vt:lpstr>Exhibit C-2</vt:lpstr>
      <vt:lpstr>Exhibit C-3</vt:lpstr>
      <vt:lpstr>Exhibit C-4</vt:lpstr>
      <vt:lpstr>'Exhibit A Supplemental'!_1EXHIBIT_A</vt:lpstr>
      <vt:lpstr>_1EXHIBIT_A</vt:lpstr>
      <vt:lpstr>_1EXHIBIT_C</vt:lpstr>
      <vt:lpstr>Exh_B_2_print</vt:lpstr>
      <vt:lpstr>Exh_C</vt:lpstr>
      <vt:lpstr>Exh_C_1_print</vt:lpstr>
      <vt:lpstr>Exh_C_2_print</vt:lpstr>
      <vt:lpstr>EXHIBIT_A3</vt:lpstr>
      <vt:lpstr>ExhibitB</vt:lpstr>
      <vt:lpstr>'Exhibit A-3'!Page_1</vt:lpstr>
      <vt:lpstr>'Exhibit A-4 '!Page_1</vt:lpstr>
      <vt:lpstr>'Exhibit A-4  State - Federal'!Page_1</vt:lpstr>
      <vt:lpstr>Page_1</vt:lpstr>
      <vt:lpstr>'Exhibit A-3'!Page_2</vt:lpstr>
      <vt:lpstr>'Exhibit A-4 '!Page_2</vt:lpstr>
      <vt:lpstr>Page_2</vt:lpstr>
      <vt:lpstr>'Exhibit A-4 '!Page_3</vt:lpstr>
      <vt:lpstr>'Exhibit A-4 '!Page_4</vt:lpstr>
      <vt:lpstr>'Exhibit A-4 '!Page_5</vt:lpstr>
      <vt:lpstr>'Exhibit A-4 '!Page_6</vt:lpstr>
      <vt:lpstr>'Exhibit A-4 '!Page_7</vt:lpstr>
      <vt:lpstr>'Exhibit A-4  State - Federal'!Page_8</vt:lpstr>
      <vt:lpstr>'Exhibit A-2 Federal'!PAGE1</vt:lpstr>
      <vt:lpstr>'Exhibit B-2'!Page1</vt:lpstr>
      <vt:lpstr>'Exhibit C-4'!Page1</vt:lpstr>
      <vt:lpstr>'Table of Contents'!page1</vt:lpstr>
      <vt:lpstr>PAGE1</vt:lpstr>
      <vt:lpstr>'Exhibit A-2 Federal'!PAGE10</vt:lpstr>
      <vt:lpstr>PAGE10</vt:lpstr>
      <vt:lpstr>PAGE11</vt:lpstr>
      <vt:lpstr>'Exhibit C-4'!Page2</vt:lpstr>
      <vt:lpstr>PAGE2</vt:lpstr>
      <vt:lpstr>'Exhibit C-4'!Page3</vt:lpstr>
      <vt:lpstr>PAGE3</vt:lpstr>
      <vt:lpstr>'Exhibit A-2 Federal'!PAGE4</vt:lpstr>
      <vt:lpstr>PAGE4</vt:lpstr>
      <vt:lpstr>'Exhibit C-4'!Page5</vt:lpstr>
      <vt:lpstr>PAGE5</vt:lpstr>
      <vt:lpstr>'Exhibit C-4'!Page6</vt:lpstr>
      <vt:lpstr>PAGE6</vt:lpstr>
      <vt:lpstr>'Exhibit C-4'!Page7</vt:lpstr>
      <vt:lpstr>PAGE7</vt:lpstr>
      <vt:lpstr>PAGE8</vt:lpstr>
      <vt:lpstr>PAGE9</vt:lpstr>
      <vt:lpstr>PG1NEW</vt:lpstr>
      <vt:lpstr>'Exhibit A'!Print_Area</vt:lpstr>
      <vt:lpstr>'Exhibit A Supplemental'!Print_Area</vt:lpstr>
      <vt:lpstr>'Exhibit A-1'!Print_Area</vt:lpstr>
      <vt:lpstr>'Exhibit A-2 Federal'!Print_Area</vt:lpstr>
      <vt:lpstr>'Exhibit A-2 State'!Print_Area</vt:lpstr>
      <vt:lpstr>'Exhibit A-2 Summary'!Print_Area</vt:lpstr>
      <vt:lpstr>'Exhibit A-3'!Print_Area</vt:lpstr>
      <vt:lpstr>'Exhibit A-4 '!Print_Area</vt:lpstr>
      <vt:lpstr>'Exhibit A-4  State - Federal'!Print_Area</vt:lpstr>
      <vt:lpstr>'Exhibit B'!Print_Area</vt:lpstr>
      <vt:lpstr>'Exhibit B-1'!Print_Area</vt:lpstr>
      <vt:lpstr>'Exhibit B-2'!Print_Area</vt:lpstr>
      <vt:lpstr>'Exhibit C'!Print_Area</vt:lpstr>
      <vt:lpstr>'Exhibit C-1'!Print_Area</vt:lpstr>
      <vt:lpstr>'Exhibit C-2'!Print_Area</vt:lpstr>
      <vt:lpstr>'Exhibit C-3'!Print_Area</vt:lpstr>
      <vt:lpstr>'Exhibit C-4'!Print_Area</vt:lpstr>
      <vt:lpstr>'Exhibit D Capital'!Print_Area</vt:lpstr>
      <vt:lpstr>'Exhibit D Capital Federal'!Print_Area</vt:lpstr>
      <vt:lpstr>'Exhibit D Capital State'!Print_Area</vt:lpstr>
      <vt:lpstr>'Exhibit D Debt'!Print_Area</vt:lpstr>
      <vt:lpstr>'Exhibit D General'!Print_Area</vt:lpstr>
      <vt:lpstr>'Exhibit D Special'!Print_Area</vt:lpstr>
      <vt:lpstr>'Exhibit D Special Federal'!Print_Area</vt:lpstr>
      <vt:lpstr>'Exhibit D Special State'!Print_Area</vt:lpstr>
      <vt:lpstr>'Footnote 10'!Print_Area</vt:lpstr>
      <vt:lpstr>'Footnote 11'!Print_Area</vt:lpstr>
      <vt:lpstr>'Footnote 12'!Print_Area</vt:lpstr>
      <vt:lpstr>'Footnote 13'!Print_Area</vt:lpstr>
      <vt:lpstr>'Footnote 14'!Print_Area</vt:lpstr>
      <vt:lpstr>'Footnote 9'!Print_Area</vt:lpstr>
      <vt:lpstr>'Footnotes 1 - 8'!Print_Area</vt:lpstr>
      <vt:lpstr>'Table of Contents'!Print_Area</vt:lpstr>
      <vt:lpstr>Print_Area</vt:lpstr>
      <vt:lpstr>'Exhibit A-1'!Print_Titles</vt:lpstr>
      <vt:lpstr>'Exhibit A-2 Federal'!Print_Titles</vt:lpstr>
      <vt:lpstr>'Exhibit A-2 State'!Print_Titles</vt:lpstr>
      <vt:lpstr>'Exhibit A-3'!Print_Titles</vt:lpstr>
      <vt:lpstr>'Exhibit A-4 '!Print_Titles</vt:lpstr>
      <vt:lpstr>'Exhibit A-4  State - Federal'!Print_Titles</vt:lpstr>
      <vt:lpstr>'Exhibit B-1'!Print_Titles</vt:lpstr>
      <vt:lpstr>'Exhibit C-4'!Print_Titles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2026-07-17T14:32:07Z</dcterms:created>
  <dcterms:modified xsi:type="dcterms:W3CDTF">2026-07-27T14:36:46Z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f7bddef3-8e59-45c1-bdac-d5d24c730409_Enabled">
    <vt:lpwstr>true</vt:lpwstr>
  </property>
  <property fmtid="{D5CDD505-2E9C-101B-9397-08002B2CF9AE}" pid="5" name="MSIP_Label_f7bddef3-8e59-45c1-bdac-d5d24c730409_SetDate">
    <vt:lpwstr>2026-07-17T14:55:32Z</vt:lpwstr>
  </property>
  <property fmtid="{D5CDD505-2E9C-101B-9397-08002B2CF9AE}" pid="6" name="MSIP_Label_f7bddef3-8e59-45c1-bdac-d5d24c730409_Method">
    <vt:lpwstr>Privileged</vt:lpwstr>
  </property>
  <property fmtid="{D5CDD505-2E9C-101B-9397-08002B2CF9AE}" pid="7" name="MSIP_Label_f7bddef3-8e59-45c1-bdac-d5d24c730409_Name">
    <vt:lpwstr>Public</vt:lpwstr>
  </property>
  <property fmtid="{D5CDD505-2E9C-101B-9397-08002B2CF9AE}" pid="8" name="MSIP_Label_f7bddef3-8e59-45c1-bdac-d5d24c730409_SiteId">
    <vt:lpwstr>23b2cc00-e776-44cb-a980-c7c90c455026</vt:lpwstr>
  </property>
  <property fmtid="{D5CDD505-2E9C-101B-9397-08002B2CF9AE}" pid="9" name="MSIP_Label_f7bddef3-8e59-45c1-bdac-d5d24c730409_ActionId">
    <vt:lpwstr>7d8d0cda-cf96-4f2b-893a-c42e77975a62</vt:lpwstr>
  </property>
  <property fmtid="{D5CDD505-2E9C-101B-9397-08002B2CF9AE}" pid="10" name="MSIP_Label_f7bddef3-8e59-45c1-bdac-d5d24c730409_ContentBits">
    <vt:lpwstr>0</vt:lpwstr>
  </property>
  <property fmtid="{D5CDD505-2E9C-101B-9397-08002B2CF9AE}" pid="11" name="MSIP_Label_f7bddef3-8e59-45c1-bdac-d5d24c730409_Tag">
    <vt:lpwstr>10, 0, 1, 1</vt:lpwstr>
  </property>
</Properties>
</file>